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09c4be562112702/Bureaublad/Misc/"/>
    </mc:Choice>
  </mc:AlternateContent>
  <xr:revisionPtr revIDLastSave="49" documentId="8_{94AA1F3C-28CB-4028-AA79-43226FDFEF19}" xr6:coauthVersionLast="47" xr6:coauthVersionMax="47" xr10:uidLastSave="{ADCE4026-8A28-45C7-9154-2C27E8C6C376}"/>
  <workbookProtection workbookAlgorithmName="SHA-512" workbookHashValue="Mu8GN2vM+NSjfOMbmkJ0STOEqzBk2q+p3hy5zgBaWNU6/q3D0es2tswOgO7PdLBynLcEL9wqDyadeWTYhwOVfA==" workbookSaltValue="uqRK0CWMn9Tc4L97cC8iAQ==" workbookSpinCount="100000" lockStructure="1"/>
  <bookViews>
    <workbookView xWindow="28815" yWindow="-16320" windowWidth="29040" windowHeight="15840" xr2:uid="{00000000-000D-0000-FFFF-FFFF00000000}"/>
  </bookViews>
  <sheets>
    <sheet name="NOBLE DENTON" sheetId="2" r:id="rId1"/>
  </sheets>
  <definedNames>
    <definedName name="_xlnm.Print_Area" localSheetId="0">'NOBLE DENTON'!$A$1:$S$110</definedName>
    <definedName name="_xlnm.Print_Titles" localSheetId="0">'NOBLE DENTON'!$1:$8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" l="1"/>
  <c r="C58" i="2" s="1"/>
  <c r="P7" i="2"/>
  <c r="C13" i="2"/>
  <c r="N133" i="2" s="1"/>
  <c r="C16" i="2"/>
  <c r="M15" i="2" s="1"/>
  <c r="M16" i="2" s="1"/>
  <c r="G124" i="2"/>
  <c r="G121" i="2"/>
  <c r="G118" i="2"/>
  <c r="G115" i="2"/>
  <c r="C79" i="2"/>
  <c r="C78" i="2"/>
  <c r="C77" i="2"/>
  <c r="C76" i="2"/>
  <c r="C70" i="2"/>
  <c r="C71" i="2" s="1"/>
  <c r="C59" i="2"/>
  <c r="C61" i="2" s="1"/>
  <c r="M11" i="2"/>
  <c r="M10" i="2"/>
  <c r="C57" i="2" l="1"/>
  <c r="E89" i="2" s="1"/>
  <c r="E104" i="2"/>
  <c r="C60" i="2"/>
  <c r="C62" i="2" s="1"/>
  <c r="N130" i="2"/>
  <c r="N127" i="2"/>
  <c r="N136" i="2"/>
  <c r="C73" i="2"/>
  <c r="C72" i="2"/>
  <c r="C74" i="2"/>
  <c r="C64" i="2" l="1"/>
  <c r="C65" i="2" s="1"/>
  <c r="E92" i="2"/>
  <c r="I86" i="2"/>
  <c r="K86" i="2" s="1"/>
  <c r="E95" i="2"/>
  <c r="E86" i="2"/>
  <c r="I87" i="2"/>
  <c r="K87" i="2" s="1"/>
  <c r="E107" i="2"/>
  <c r="E98" i="2"/>
  <c r="E101" i="2"/>
  <c r="C67" i="2"/>
  <c r="C68" i="2" s="1"/>
  <c r="E108" i="2" s="1"/>
  <c r="C66" i="2" l="1"/>
  <c r="E91" i="2" s="1"/>
  <c r="E105" i="2"/>
  <c r="E102" i="2"/>
  <c r="E99" i="2"/>
  <c r="C69" i="2"/>
  <c r="E106" i="2" s="1"/>
  <c r="E96" i="2"/>
  <c r="E90" i="2"/>
  <c r="E87" i="2"/>
  <c r="E93" i="2"/>
  <c r="E94" i="2" l="1"/>
  <c r="E88" i="2"/>
  <c r="E97" i="2"/>
  <c r="I88" i="2"/>
  <c r="K88" i="2" s="1"/>
  <c r="E109" i="2"/>
  <c r="E100" i="2"/>
  <c r="E103" i="2"/>
  <c r="I89" i="2"/>
  <c r="K89" i="2" s="1"/>
  <c r="I90" i="2" l="1"/>
  <c r="K90" i="2" s="1"/>
</calcChain>
</file>

<file path=xl/sharedStrings.xml><?xml version="1.0" encoding="utf-8"?>
<sst xmlns="http://schemas.openxmlformats.org/spreadsheetml/2006/main" count="558" uniqueCount="189">
  <si>
    <t>B</t>
  </si>
  <si>
    <t>[m]</t>
  </si>
  <si>
    <t>[t]</t>
  </si>
  <si>
    <t>Moulded breadth of ship</t>
  </si>
  <si>
    <t>Block coefficient</t>
  </si>
  <si>
    <t>L/B</t>
  </si>
  <si>
    <t>[-]</t>
  </si>
  <si>
    <t>[s]</t>
  </si>
  <si>
    <t>x</t>
  </si>
  <si>
    <t>y</t>
  </si>
  <si>
    <t>z</t>
  </si>
  <si>
    <t>Cargo COG from baseline</t>
  </si>
  <si>
    <t>Input parameters</t>
  </si>
  <si>
    <t>Heave acceleration</t>
  </si>
  <si>
    <t>[g]</t>
  </si>
  <si>
    <t>Cargo COG from centerline (PS positive)</t>
  </si>
  <si>
    <t>Cargo COG from frame 0 (to bow positive)</t>
  </si>
  <si>
    <t>-</t>
  </si>
  <si>
    <t>T</t>
  </si>
  <si>
    <t>Δ</t>
  </si>
  <si>
    <t>Ratio between L and B</t>
  </si>
  <si>
    <t>Cb</t>
  </si>
  <si>
    <t>LOA</t>
  </si>
  <si>
    <t>Length over all</t>
  </si>
  <si>
    <t>Calculated coefficients</t>
  </si>
  <si>
    <t>Full cycle period</t>
  </si>
  <si>
    <t>Single amplitude roll motion</t>
  </si>
  <si>
    <t>Single amplitude pitch motion</t>
  </si>
  <si>
    <t>Calculated values</t>
  </si>
  <si>
    <t>LCF</t>
  </si>
  <si>
    <t>Longitudinal center of flotation, if not known 0.5 x LOA</t>
  </si>
  <si>
    <t>Transverse radius COF to cargo</t>
  </si>
  <si>
    <t>Longitudinal radius COF to cargo</t>
  </si>
  <si>
    <t>Angle transverse radius COF to cargo</t>
  </si>
  <si>
    <t>Angle longitudinal radius COF to cargo</t>
  </si>
  <si>
    <t>α</t>
  </si>
  <si>
    <t>β</t>
  </si>
  <si>
    <t>Tangential roll acceleration</t>
  </si>
  <si>
    <t>Tangential pitch acceleration</t>
  </si>
  <si>
    <t>Tangential roll acceleration Y-component</t>
  </si>
  <si>
    <t>Tangential roll acceleration Z-component</t>
  </si>
  <si>
    <t>Tangential pitch acceleration Z-component</t>
  </si>
  <si>
    <t>Heave acceleration Y-component in roll motion</t>
  </si>
  <si>
    <t>Heave acceleration Z-component in roll motion</t>
  </si>
  <si>
    <t>Heave acceleration Y-component in pitch motion</t>
  </si>
  <si>
    <t>Heave acceleration Z-component in pitch motion</t>
  </si>
  <si>
    <t>g</t>
  </si>
  <si>
    <t>Gravitational acceleration</t>
  </si>
  <si>
    <t>Gravitational acceleration Y-component in roll motion</t>
  </si>
  <si>
    <t>Gravitational acceleration Z-component in roll motion</t>
  </si>
  <si>
    <t>Gravitational acceleration Z-component in pitch motion</t>
  </si>
  <si>
    <t>ROLL</t>
  </si>
  <si>
    <t>Y</t>
  </si>
  <si>
    <t>Z</t>
  </si>
  <si>
    <t>+</t>
  </si>
  <si>
    <t>Beam seas PS</t>
  </si>
  <si>
    <t>Beam seas SB</t>
  </si>
  <si>
    <t>Head seas to bow</t>
  </si>
  <si>
    <t>PITCH</t>
  </si>
  <si>
    <t>X</t>
  </si>
  <si>
    <t>Tangential pitch acceleration X-component</t>
  </si>
  <si>
    <t>HEAVE</t>
  </si>
  <si>
    <t>Head seas to stern</t>
  </si>
  <si>
    <t>Heave direction</t>
  </si>
  <si>
    <t>Condition</t>
  </si>
  <si>
    <t>Direction</t>
  </si>
  <si>
    <t>Value</t>
  </si>
  <si>
    <t>Unit</t>
  </si>
  <si>
    <t>Gravitational acceleration X-component in pitch motion</t>
  </si>
  <si>
    <t>Z*</t>
  </si>
  <si>
    <t>Accelerations in different conditions</t>
  </si>
  <si>
    <t>Roll acceleration</t>
  </si>
  <si>
    <t>Pitch acceleration</t>
  </si>
  <si>
    <t>* Excluding gravitational acceleration</t>
  </si>
  <si>
    <t>Envelope accelerations</t>
  </si>
  <si>
    <t>Beam seas roll PS to SB</t>
  </si>
  <si>
    <t>Beam seas roll SB to PS</t>
  </si>
  <si>
    <t>Head seas pitch bow to stern</t>
  </si>
  <si>
    <t>Head seas pitch stern to bow</t>
  </si>
  <si>
    <t>Originator :</t>
  </si>
  <si>
    <t>Doc. No :</t>
  </si>
  <si>
    <t>Checked :</t>
  </si>
  <si>
    <t>Revision :</t>
  </si>
  <si>
    <t>Nature of transportation</t>
  </si>
  <si>
    <t>Case</t>
  </si>
  <si>
    <t>Single amplitude</t>
  </si>
  <si>
    <t>Roll</t>
  </si>
  <si>
    <t>Pitch</t>
  </si>
  <si>
    <t>Heave</t>
  </si>
  <si>
    <t>any</t>
  </si>
  <si>
    <t>n/a</t>
  </si>
  <si>
    <t>≥ 2.5</t>
  </si>
  <si>
    <t>&gt; 140   and   &gt; 30</t>
  </si>
  <si>
    <t>&gt; 23</t>
  </si>
  <si>
    <t>&lt; 2.5</t>
  </si>
  <si>
    <t>≥ 1.4</t>
  </si>
  <si>
    <t>&lt; 1.4</t>
  </si>
  <si>
    <t>≥ 0.9</t>
  </si>
  <si>
    <t>&lt; 2.5,        ≥ 1.4</t>
  </si>
  <si>
    <t>0.2 g</t>
  </si>
  <si>
    <t>0.1 g</t>
  </si>
  <si>
    <t>Mat-type jack-ups, 24 hrs or location move.</t>
  </si>
  <si>
    <t>&gt; 76   and  &gt; 23</t>
  </si>
  <si>
    <t>&lt; 37   and  &gt; 15</t>
  </si>
  <si>
    <t>≥ 37   and   &gt; 15</t>
  </si>
  <si>
    <t>Equivalent to 0.1 g in both directions</t>
  </si>
  <si>
    <t>Static</t>
  </si>
  <si>
    <t>Draft of load case, if not known apply scantling draft</t>
  </si>
  <si>
    <t>Location of reference point</t>
  </si>
  <si>
    <t>Selected parameters from tables below</t>
  </si>
  <si>
    <t>Default Motion Criteria</t>
  </si>
  <si>
    <t>Result values</t>
  </si>
  <si>
    <t>Block coefficient = 0.9 is the cut-off between barge-shaped hulls (&gt;0.9) and ship-shaped hulls</t>
  </si>
  <si>
    <r>
      <t>ϕ''</t>
    </r>
    <r>
      <rPr>
        <vertAlign val="subscript"/>
        <sz val="9"/>
        <color indexed="8"/>
        <rFont val="Open Sans"/>
        <family val="2"/>
      </rPr>
      <t>ROLL</t>
    </r>
  </si>
  <si>
    <r>
      <t>a</t>
    </r>
    <r>
      <rPr>
        <vertAlign val="subscript"/>
        <sz val="9"/>
        <color indexed="8"/>
        <rFont val="Open Sans"/>
        <family val="2"/>
      </rPr>
      <t>TAN ROLL-Y</t>
    </r>
  </si>
  <si>
    <r>
      <t>a</t>
    </r>
    <r>
      <rPr>
        <vertAlign val="subscript"/>
        <sz val="9"/>
        <color indexed="8"/>
        <rFont val="Open Sans"/>
        <family val="2"/>
      </rPr>
      <t>TAN ROLL-Z</t>
    </r>
  </si>
  <si>
    <r>
      <t>a</t>
    </r>
    <r>
      <rPr>
        <vertAlign val="subscript"/>
        <sz val="9"/>
        <color indexed="8"/>
        <rFont val="Open Sans"/>
        <family val="2"/>
      </rPr>
      <t>HEAVE-Y BS</t>
    </r>
  </si>
  <si>
    <r>
      <t>a</t>
    </r>
    <r>
      <rPr>
        <vertAlign val="subscript"/>
        <sz val="9"/>
        <color indexed="8"/>
        <rFont val="Open Sans"/>
        <family val="2"/>
      </rPr>
      <t>HEAVE-Z BS</t>
    </r>
  </si>
  <si>
    <r>
      <t>g</t>
    </r>
    <r>
      <rPr>
        <vertAlign val="subscript"/>
        <sz val="9"/>
        <color indexed="8"/>
        <rFont val="Open Sans"/>
        <family val="2"/>
      </rPr>
      <t>Y BS</t>
    </r>
  </si>
  <si>
    <r>
      <t>g</t>
    </r>
    <r>
      <rPr>
        <vertAlign val="subscript"/>
        <sz val="9"/>
        <color indexed="8"/>
        <rFont val="Open Sans"/>
        <family val="2"/>
      </rPr>
      <t>Z BS</t>
    </r>
  </si>
  <si>
    <r>
      <t>ϕ''</t>
    </r>
    <r>
      <rPr>
        <vertAlign val="subscript"/>
        <sz val="9"/>
        <color indexed="8"/>
        <rFont val="Open Sans"/>
        <family val="2"/>
      </rPr>
      <t>PITCH</t>
    </r>
  </si>
  <si>
    <r>
      <t>a</t>
    </r>
    <r>
      <rPr>
        <vertAlign val="subscript"/>
        <sz val="9"/>
        <color indexed="8"/>
        <rFont val="Open Sans"/>
        <family val="2"/>
      </rPr>
      <t>TAN PITCH-X</t>
    </r>
  </si>
  <si>
    <r>
      <t>a</t>
    </r>
    <r>
      <rPr>
        <vertAlign val="subscript"/>
        <sz val="9"/>
        <color indexed="8"/>
        <rFont val="Open Sans"/>
        <family val="2"/>
      </rPr>
      <t>TAN PITCH-Z</t>
    </r>
  </si>
  <si>
    <r>
      <t>a</t>
    </r>
    <r>
      <rPr>
        <vertAlign val="subscript"/>
        <sz val="9"/>
        <color indexed="8"/>
        <rFont val="Open Sans"/>
        <family val="2"/>
      </rPr>
      <t>HEAVE-X HS</t>
    </r>
  </si>
  <si>
    <r>
      <t>a</t>
    </r>
    <r>
      <rPr>
        <vertAlign val="subscript"/>
        <sz val="9"/>
        <color indexed="8"/>
        <rFont val="Open Sans"/>
        <family val="2"/>
      </rPr>
      <t>HEAVE-Z HS</t>
    </r>
  </si>
  <si>
    <r>
      <t>g</t>
    </r>
    <r>
      <rPr>
        <vertAlign val="subscript"/>
        <sz val="9"/>
        <color indexed="8"/>
        <rFont val="Open Sans"/>
        <family val="2"/>
      </rPr>
      <t>X HS</t>
    </r>
  </si>
  <si>
    <r>
      <t>g</t>
    </r>
    <r>
      <rPr>
        <vertAlign val="subscript"/>
        <sz val="9"/>
        <color indexed="8"/>
        <rFont val="Open Sans"/>
        <family val="2"/>
      </rPr>
      <t>Z HS</t>
    </r>
  </si>
  <si>
    <t>Inland and sheltered water voyages (see sec.[11.7.2.2] 8). For L/B &lt; 1.4 use unrestricted case.</t>
  </si>
  <si>
    <t>3) Liniear interpolation may be used between 16° at L/B = 1.4 and 8° at L/B =2.5.</t>
  </si>
  <si>
    <t>2) Block coefficient = 0.9 is the cut-off between barge-shaped hulls (&gt;0.9) and ship-shaped hulls; see [11.6] for alternative citeria for ship-shaped hulls.</t>
  </si>
  <si>
    <t>Nature of voyage</t>
  </si>
  <si>
    <t>Wheather unrestricted</t>
  </si>
  <si>
    <t>Defauls motion criteria for Northern Caspian Sea</t>
  </si>
  <si>
    <t>1) B = maximum moulded waterline breadth</t>
  </si>
  <si>
    <t>1) B = maximum moulded waterline breadth, L = waterline length, n/a = not applicable</t>
  </si>
  <si>
    <t>Title:</t>
  </si>
  <si>
    <t>Subject:</t>
  </si>
  <si>
    <t>Remarks :</t>
  </si>
  <si>
    <t>Date :</t>
  </si>
  <si>
    <t>≤ 76   or   ≤ 23</t>
  </si>
  <si>
    <t>Weater unrestricted
(these values to be used unless cases 7to 16 apply)</t>
  </si>
  <si>
    <t>Independent leg jack-ups, 24 hour or location move. For L/B 1.4 use case 8 or 9 as applicable.</t>
  </si>
  <si>
    <t>Independent leg jack-ups, ocean tow on own hull. For L/B ≥ 1.4 use unrestricted cases 1 to 7.</t>
  </si>
  <si>
    <t>GMt</t>
  </si>
  <si>
    <t>Transverse metacentric height</t>
  </si>
  <si>
    <t>Full cycle period (from table)</t>
  </si>
  <si>
    <t>Full cycle period (calculated)</t>
  </si>
  <si>
    <t>Full cycle period (roll in calculation)</t>
  </si>
  <si>
    <r>
      <t>T</t>
    </r>
    <r>
      <rPr>
        <b/>
        <vertAlign val="subscript"/>
        <sz val="10"/>
        <color indexed="8"/>
        <rFont val="Open Sans"/>
        <family val="2"/>
      </rPr>
      <t>roll</t>
    </r>
  </si>
  <si>
    <r>
      <t>T</t>
    </r>
    <r>
      <rPr>
        <b/>
        <vertAlign val="subscript"/>
        <sz val="10"/>
        <color theme="1"/>
        <rFont val="Open Sans"/>
        <family val="2"/>
      </rPr>
      <t>roll</t>
    </r>
  </si>
  <si>
    <r>
      <t>T</t>
    </r>
    <r>
      <rPr>
        <b/>
        <vertAlign val="subscript"/>
        <sz val="10"/>
        <color theme="1"/>
        <rFont val="Open Sans"/>
        <family val="2"/>
      </rPr>
      <t>pitch</t>
    </r>
  </si>
  <si>
    <r>
      <t>ϕ</t>
    </r>
    <r>
      <rPr>
        <b/>
        <vertAlign val="subscript"/>
        <sz val="10"/>
        <color indexed="8"/>
        <rFont val="Open Sans"/>
        <family val="2"/>
      </rPr>
      <t>ROLL</t>
    </r>
  </si>
  <si>
    <r>
      <t>ϕ</t>
    </r>
    <r>
      <rPr>
        <b/>
        <vertAlign val="subscript"/>
        <sz val="10"/>
        <color indexed="8"/>
        <rFont val="Open Sans"/>
        <family val="2"/>
      </rPr>
      <t>PITCH</t>
    </r>
  </si>
  <si>
    <r>
      <t>a</t>
    </r>
    <r>
      <rPr>
        <b/>
        <vertAlign val="subscript"/>
        <sz val="10"/>
        <color indexed="8"/>
        <rFont val="Open Sans"/>
        <family val="2"/>
      </rPr>
      <t>HEAVE</t>
    </r>
  </si>
  <si>
    <r>
      <t>k</t>
    </r>
    <r>
      <rPr>
        <b/>
        <vertAlign val="subscript"/>
        <sz val="10"/>
        <color theme="1"/>
        <rFont val="Open Sans"/>
        <family val="2"/>
      </rPr>
      <t>xx</t>
    </r>
  </si>
  <si>
    <t>System roll gyradius (incl. roll added mass effect)</t>
  </si>
  <si>
    <r>
      <t>[</t>
    </r>
    <r>
      <rPr>
        <sz val="10"/>
        <color indexed="8"/>
        <rFont val="Open Sans"/>
        <family val="2"/>
      </rPr>
      <t>°]</t>
    </r>
  </si>
  <si>
    <r>
      <t>B</t>
    </r>
    <r>
      <rPr>
        <b/>
        <vertAlign val="superscript"/>
        <sz val="10"/>
        <color indexed="8"/>
        <rFont val="Open Sans"/>
        <family val="2"/>
      </rPr>
      <t>1)</t>
    </r>
  </si>
  <si>
    <r>
      <t>L/B</t>
    </r>
    <r>
      <rPr>
        <b/>
        <vertAlign val="superscript"/>
        <sz val="10"/>
        <color indexed="8"/>
        <rFont val="Open Sans"/>
        <family val="2"/>
      </rPr>
      <t>1)</t>
    </r>
  </si>
  <si>
    <r>
      <t>&lt;0.9</t>
    </r>
    <r>
      <rPr>
        <vertAlign val="superscript"/>
        <sz val="10"/>
        <color indexed="8"/>
        <rFont val="Open Sans"/>
        <family val="2"/>
      </rPr>
      <t>2)</t>
    </r>
  </si>
  <si>
    <r>
      <t xml:space="preserve">Weather restricted operations in benign areas </t>
    </r>
    <r>
      <rPr>
        <vertAlign val="superscript"/>
        <sz val="10"/>
        <color indexed="8"/>
        <rFont val="Open Sans"/>
        <family val="2"/>
      </rPr>
      <t>[2]</t>
    </r>
    <r>
      <rPr>
        <sz val="10"/>
        <color indexed="8"/>
        <rFont val="Open Sans"/>
        <family val="2"/>
      </rPr>
      <t xml:space="preserve"> (see [11.7.2.2]7). For L/B &lt; 1.4 use unrestricted case.</t>
    </r>
  </si>
  <si>
    <r>
      <t xml:space="preserve">Mat-type jack-ups, wheater unrestricted tow on own hull. For L/B ≥ 2.5 the pitch angel may be reduced to 8°. </t>
    </r>
    <r>
      <rPr>
        <vertAlign val="superscript"/>
        <sz val="10"/>
        <color indexed="8"/>
        <rFont val="Open Sans"/>
        <family val="2"/>
      </rPr>
      <t>3)</t>
    </r>
  </si>
  <si>
    <r>
      <t>ϕ''</t>
    </r>
    <r>
      <rPr>
        <b/>
        <vertAlign val="subscript"/>
        <sz val="10"/>
        <color indexed="8"/>
        <rFont val="Open Sans"/>
        <family val="2"/>
      </rPr>
      <t>ROLL</t>
    </r>
  </si>
  <si>
    <r>
      <t>[rad/s</t>
    </r>
    <r>
      <rPr>
        <vertAlign val="superscript"/>
        <sz val="10"/>
        <color indexed="8"/>
        <rFont val="Open Sans"/>
        <family val="2"/>
      </rPr>
      <t>2</t>
    </r>
    <r>
      <rPr>
        <sz val="10"/>
        <color indexed="8"/>
        <rFont val="Open Sans"/>
        <family val="2"/>
      </rPr>
      <t>]</t>
    </r>
  </si>
  <si>
    <r>
      <t>ϕ''</t>
    </r>
    <r>
      <rPr>
        <b/>
        <vertAlign val="subscript"/>
        <sz val="10"/>
        <color indexed="8"/>
        <rFont val="Open Sans"/>
        <family val="2"/>
      </rPr>
      <t>PITCH</t>
    </r>
  </si>
  <si>
    <r>
      <t>R</t>
    </r>
    <r>
      <rPr>
        <b/>
        <vertAlign val="subscript"/>
        <sz val="10"/>
        <color indexed="8"/>
        <rFont val="Open Sans"/>
        <family val="2"/>
      </rPr>
      <t>TRANS</t>
    </r>
  </si>
  <si>
    <r>
      <t>R</t>
    </r>
    <r>
      <rPr>
        <b/>
        <vertAlign val="subscript"/>
        <sz val="10"/>
        <color indexed="8"/>
        <rFont val="Open Sans"/>
        <family val="2"/>
      </rPr>
      <t>LONG</t>
    </r>
  </si>
  <si>
    <r>
      <t>a</t>
    </r>
    <r>
      <rPr>
        <b/>
        <vertAlign val="subscript"/>
        <sz val="10"/>
        <color indexed="8"/>
        <rFont val="Open Sans"/>
        <family val="2"/>
      </rPr>
      <t>TAN ROLL</t>
    </r>
  </si>
  <si>
    <r>
      <t>[m/s</t>
    </r>
    <r>
      <rPr>
        <vertAlign val="superscript"/>
        <sz val="10"/>
        <color indexed="8"/>
        <rFont val="Open Sans"/>
        <family val="2"/>
      </rPr>
      <t>2</t>
    </r>
    <r>
      <rPr>
        <sz val="10"/>
        <color indexed="8"/>
        <rFont val="Open Sans"/>
        <family val="2"/>
      </rPr>
      <t>]</t>
    </r>
  </si>
  <si>
    <r>
      <t>a</t>
    </r>
    <r>
      <rPr>
        <b/>
        <vertAlign val="subscript"/>
        <sz val="10"/>
        <color indexed="8"/>
        <rFont val="Open Sans"/>
        <family val="2"/>
      </rPr>
      <t>TAN ROLL-Y</t>
    </r>
  </si>
  <si>
    <r>
      <t>a</t>
    </r>
    <r>
      <rPr>
        <b/>
        <vertAlign val="subscript"/>
        <sz val="10"/>
        <color indexed="8"/>
        <rFont val="Open Sans"/>
        <family val="2"/>
      </rPr>
      <t>TAN ROLL-Z</t>
    </r>
  </si>
  <si>
    <r>
      <t>a</t>
    </r>
    <r>
      <rPr>
        <b/>
        <vertAlign val="subscript"/>
        <sz val="10"/>
        <color indexed="8"/>
        <rFont val="Open Sans"/>
        <family val="2"/>
      </rPr>
      <t>TAN PITCH</t>
    </r>
  </si>
  <si>
    <r>
      <t>a</t>
    </r>
    <r>
      <rPr>
        <b/>
        <vertAlign val="subscript"/>
        <sz val="10"/>
        <color indexed="8"/>
        <rFont val="Open Sans"/>
        <family val="2"/>
      </rPr>
      <t>TAN PITCH-X</t>
    </r>
  </si>
  <si>
    <r>
      <t>a</t>
    </r>
    <r>
      <rPr>
        <b/>
        <vertAlign val="subscript"/>
        <sz val="10"/>
        <color indexed="8"/>
        <rFont val="Open Sans"/>
        <family val="2"/>
      </rPr>
      <t>TAN PITCH-Z</t>
    </r>
  </si>
  <si>
    <r>
      <t>a</t>
    </r>
    <r>
      <rPr>
        <b/>
        <vertAlign val="subscript"/>
        <sz val="10"/>
        <color indexed="8"/>
        <rFont val="Open Sans"/>
        <family val="2"/>
      </rPr>
      <t>HEAVE-Y BS</t>
    </r>
  </si>
  <si>
    <r>
      <t>a</t>
    </r>
    <r>
      <rPr>
        <b/>
        <vertAlign val="subscript"/>
        <sz val="10"/>
        <color indexed="8"/>
        <rFont val="Open Sans"/>
        <family val="2"/>
      </rPr>
      <t>HEAVE-Z BS</t>
    </r>
  </si>
  <si>
    <r>
      <t>a</t>
    </r>
    <r>
      <rPr>
        <b/>
        <vertAlign val="subscript"/>
        <sz val="10"/>
        <color indexed="8"/>
        <rFont val="Open Sans"/>
        <family val="2"/>
      </rPr>
      <t>HEAVE-X HS</t>
    </r>
  </si>
  <si>
    <r>
      <t>a</t>
    </r>
    <r>
      <rPr>
        <b/>
        <vertAlign val="subscript"/>
        <sz val="10"/>
        <color indexed="8"/>
        <rFont val="Open Sans"/>
        <family val="2"/>
      </rPr>
      <t>HEAVE-Z HS</t>
    </r>
  </si>
  <si>
    <r>
      <t>g</t>
    </r>
    <r>
      <rPr>
        <b/>
        <vertAlign val="subscript"/>
        <sz val="10"/>
        <color indexed="8"/>
        <rFont val="Open Sans"/>
        <family val="2"/>
      </rPr>
      <t>Y BS</t>
    </r>
  </si>
  <si>
    <r>
      <t>g</t>
    </r>
    <r>
      <rPr>
        <b/>
        <vertAlign val="subscript"/>
        <sz val="10"/>
        <color indexed="8"/>
        <rFont val="Open Sans"/>
        <family val="2"/>
      </rPr>
      <t>Z BS</t>
    </r>
  </si>
  <si>
    <r>
      <t>g</t>
    </r>
    <r>
      <rPr>
        <b/>
        <vertAlign val="subscript"/>
        <sz val="10"/>
        <color indexed="8"/>
        <rFont val="Open Sans"/>
        <family val="2"/>
      </rPr>
      <t>X HS</t>
    </r>
  </si>
  <si>
    <r>
      <t>g</t>
    </r>
    <r>
      <rPr>
        <b/>
        <vertAlign val="subscript"/>
        <sz val="10"/>
        <color indexed="8"/>
        <rFont val="Open Sans"/>
        <family val="2"/>
      </rPr>
      <t>Z HS</t>
    </r>
  </si>
  <si>
    <r>
      <t>[</t>
    </r>
    <r>
      <rPr>
        <sz val="10"/>
        <color indexed="8"/>
        <rFont val="Open Sans"/>
        <family val="2"/>
      </rPr>
      <t>°/s</t>
    </r>
    <r>
      <rPr>
        <vertAlign val="superscript"/>
        <sz val="10"/>
        <color indexed="8"/>
        <rFont val="Open Sans"/>
        <family val="2"/>
      </rPr>
      <t>2</t>
    </r>
    <r>
      <rPr>
        <sz val="10"/>
        <color indexed="8"/>
        <rFont val="Open Sans"/>
        <family val="2"/>
      </rPr>
      <t>]</t>
    </r>
  </si>
  <si>
    <t>Weather restricted operations in non-benign areas for a duration
&lt; 24 hours [see 11.7.2.2]6). For L/B &lt; 1.4 use unrestricted case.
&lt; 1.4 use unrestricted case.</t>
  </si>
  <si>
    <r>
      <t>Full cycle period</t>
    </r>
    <r>
      <rPr>
        <b/>
        <vertAlign val="superscript"/>
        <sz val="10"/>
        <color theme="1"/>
        <rFont val="Open Sans"/>
        <family val="2"/>
      </rPr>
      <t>4)</t>
    </r>
  </si>
  <si>
    <t xml:space="preserve">4) Where the natural roll period is less than 10 seconds, then the natural roll period shall be be used for roll accelerations.
</t>
  </si>
  <si>
    <t>Full cycle period (pitch from table)</t>
  </si>
  <si>
    <t>Moulded displacement at T</t>
  </si>
  <si>
    <t>Vessel accelerations - DNV-ST-N001 (december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</si>
</sst>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#,###\°"/>
    <numFmt numFmtId="167" formatCode="#,###.0\°"/>
    <numFmt numFmtId="168" formatCode="dd/mm/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bscript"/>
      <sz val="9"/>
      <color indexed="8"/>
      <name val="Open Sans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b/>
      <vertAlign val="subscript"/>
      <sz val="10"/>
      <color indexed="8"/>
      <name val="Open Sans"/>
      <family val="2"/>
    </font>
    <font>
      <b/>
      <vertAlign val="subscript"/>
      <sz val="10"/>
      <color theme="1"/>
      <name val="Open Sans"/>
      <family val="2"/>
    </font>
    <font>
      <sz val="10"/>
      <color indexed="8"/>
      <name val="Open Sans"/>
      <family val="2"/>
    </font>
    <font>
      <b/>
      <vertAlign val="superscript"/>
      <sz val="10"/>
      <color indexed="8"/>
      <name val="Open Sans"/>
      <family val="2"/>
    </font>
    <font>
      <vertAlign val="superscript"/>
      <sz val="10"/>
      <color indexed="8"/>
      <name val="Open Sans"/>
      <family val="2"/>
    </font>
    <font>
      <b/>
      <vertAlign val="superscript"/>
      <sz val="10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3" fillId="0" borderId="0" xfId="0" applyFont="1" applyProtection="1"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2" fontId="3" fillId="2" borderId="2" xfId="0" applyNumberFormat="1" applyFont="1" applyFill="1" applyBorder="1" applyAlignment="1" applyProtection="1">
      <alignment horizontal="center"/>
      <protection locked="0"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165" fontId="3" fillId="0" borderId="0" xfId="0" applyNumberFormat="1" applyFont="1" applyProtection="1">
      <protection hidden="1"/>
    </xf>
    <xf numFmtId="2" fontId="3" fillId="0" borderId="0" xfId="0" applyNumberFormat="1" applyFont="1" applyProtection="1"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wrapText="1"/>
      <protection hidden="1"/>
    </xf>
    <xf numFmtId="14" fontId="3" fillId="0" borderId="0" xfId="0" applyNumberFormat="1" applyFont="1" applyAlignment="1" applyProtection="1">
      <alignment horizontal="center"/>
      <protection hidden="1"/>
    </xf>
    <xf numFmtId="0" fontId="5" fillId="0" borderId="2" xfId="0" applyFont="1" applyBorder="1" applyProtection="1">
      <protection hidden="1"/>
    </xf>
    <xf numFmtId="0" fontId="5" fillId="0" borderId="1" xfId="0" applyFont="1" applyBorder="1" applyProtection="1">
      <protection hidden="1"/>
    </xf>
    <xf numFmtId="2" fontId="6" fillId="2" borderId="2" xfId="0" applyNumberFormat="1" applyFont="1" applyFill="1" applyBorder="1" applyAlignment="1" applyProtection="1">
      <alignment horizontal="center"/>
      <protection locked="0"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left"/>
      <protection hidden="1"/>
    </xf>
    <xf numFmtId="0" fontId="6" fillId="0" borderId="13" xfId="0" applyFont="1" applyBorder="1" applyAlignment="1" applyProtection="1">
      <alignment horizontal="left"/>
      <protection hidden="1"/>
    </xf>
    <xf numFmtId="0" fontId="6" fillId="0" borderId="14" xfId="0" applyFont="1" applyBorder="1" applyAlignment="1" applyProtection="1">
      <alignment horizontal="left"/>
      <protection hidden="1"/>
    </xf>
    <xf numFmtId="0" fontId="6" fillId="0" borderId="1" xfId="0" applyFont="1" applyBorder="1" applyProtection="1">
      <protection hidden="1"/>
    </xf>
    <xf numFmtId="2" fontId="6" fillId="0" borderId="2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6" fillId="0" borderId="3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38" xfId="0" applyFont="1" applyBorder="1" applyProtection="1">
      <protection hidden="1"/>
    </xf>
    <xf numFmtId="164" fontId="6" fillId="2" borderId="2" xfId="0" applyNumberFormat="1" applyFont="1" applyFill="1" applyBorder="1" applyAlignment="1" applyProtection="1">
      <alignment horizontal="center"/>
      <protection locked="0" hidden="1"/>
    </xf>
    <xf numFmtId="0" fontId="5" fillId="2" borderId="2" xfId="0" applyFont="1" applyFill="1" applyBorder="1" applyAlignment="1" applyProtection="1">
      <alignment horizontal="center" vertical="top" wrapText="1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top" wrapText="1"/>
      <protection hidden="1"/>
    </xf>
    <xf numFmtId="166" fontId="6" fillId="0" borderId="2" xfId="0" applyNumberFormat="1" applyFont="1" applyBorder="1" applyAlignment="1" applyProtection="1">
      <alignment horizontal="center" vertical="center"/>
      <protection hidden="1"/>
    </xf>
    <xf numFmtId="167" fontId="6" fillId="0" borderId="2" xfId="0" applyNumberFormat="1" applyFont="1" applyBorder="1" applyAlignment="1" applyProtection="1">
      <alignment horizontal="center" vertical="center"/>
      <protection hidden="1"/>
    </xf>
    <xf numFmtId="164" fontId="6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/>
      <protection hidden="1"/>
    </xf>
    <xf numFmtId="165" fontId="6" fillId="0" borderId="2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2" fontId="6" fillId="0" borderId="0" xfId="0" applyNumberFormat="1" applyFont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5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1" fontId="5" fillId="0" borderId="27" xfId="0" applyNumberFormat="1" applyFont="1" applyBorder="1" applyAlignment="1">
      <alignment vertical="center"/>
    </xf>
    <xf numFmtId="1" fontId="5" fillId="0" borderId="13" xfId="0" applyNumberFormat="1" applyFont="1" applyBorder="1" applyAlignment="1">
      <alignment vertical="center"/>
    </xf>
    <xf numFmtId="1" fontId="5" fillId="0" borderId="19" xfId="0" applyNumberFormat="1" applyFont="1" applyBorder="1" applyAlignment="1">
      <alignment vertical="top"/>
    </xf>
    <xf numFmtId="1" fontId="5" fillId="0" borderId="42" xfId="0" applyNumberFormat="1" applyFont="1" applyBorder="1" applyAlignment="1">
      <alignment vertical="center"/>
    </xf>
    <xf numFmtId="1" fontId="5" fillId="0" borderId="41" xfId="0" applyNumberFormat="1" applyFont="1" applyBorder="1" applyAlignment="1">
      <alignment vertical="top"/>
    </xf>
    <xf numFmtId="0" fontId="1" fillId="0" borderId="0" xfId="1"/>
    <xf numFmtId="164" fontId="6" fillId="0" borderId="2" xfId="0" applyNumberFormat="1" applyFont="1" applyBorder="1" applyAlignment="1" applyProtection="1">
      <alignment horizontal="center"/>
      <protection hidden="1"/>
    </xf>
    <xf numFmtId="0" fontId="3" fillId="0" borderId="33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34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36" xfId="0" applyFont="1" applyBorder="1" applyAlignment="1" applyProtection="1">
      <alignment horizontal="center"/>
      <protection hidden="1"/>
    </xf>
    <xf numFmtId="0" fontId="3" fillId="0" borderId="35" xfId="0" applyFont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center"/>
      <protection hidden="1"/>
    </xf>
    <xf numFmtId="0" fontId="3" fillId="0" borderId="37" xfId="0" applyFont="1" applyBorder="1" applyAlignment="1" applyProtection="1">
      <alignment horizontal="center"/>
      <protection hidden="1"/>
    </xf>
    <xf numFmtId="0" fontId="6" fillId="2" borderId="39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2" fontId="6" fillId="2" borderId="7" xfId="0" applyNumberFormat="1" applyFont="1" applyFill="1" applyBorder="1" applyAlignment="1" applyProtection="1">
      <alignment horizontal="left" vertical="center"/>
      <protection locked="0"/>
    </xf>
    <xf numFmtId="2" fontId="6" fillId="2" borderId="13" xfId="0" applyNumberFormat="1" applyFont="1" applyFill="1" applyBorder="1" applyAlignment="1" applyProtection="1">
      <alignment horizontal="left" vertical="center"/>
      <protection locked="0"/>
    </xf>
    <xf numFmtId="1" fontId="6" fillId="2" borderId="7" xfId="0" applyNumberFormat="1" applyFont="1" applyFill="1" applyBorder="1" applyAlignment="1" applyProtection="1">
      <alignment horizontal="left" vertical="top"/>
      <protection locked="0"/>
    </xf>
    <xf numFmtId="1" fontId="6" fillId="2" borderId="13" xfId="0" applyNumberFormat="1" applyFont="1" applyFill="1" applyBorder="1" applyAlignment="1" applyProtection="1">
      <alignment horizontal="left" vertical="top"/>
      <protection locked="0"/>
    </xf>
    <xf numFmtId="1" fontId="6" fillId="2" borderId="40" xfId="0" applyNumberFormat="1" applyFont="1" applyFill="1" applyBorder="1" applyAlignment="1" applyProtection="1">
      <alignment horizontal="left" vertical="top"/>
      <protection locked="0"/>
    </xf>
    <xf numFmtId="1" fontId="6" fillId="2" borderId="30" xfId="0" applyNumberFormat="1" applyFont="1" applyFill="1" applyBorder="1" applyAlignment="1" applyProtection="1">
      <alignment horizontal="left" vertical="top"/>
      <protection locked="0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167" fontId="6" fillId="0" borderId="24" xfId="0" applyNumberFormat="1" applyFont="1" applyBorder="1" applyAlignment="1" applyProtection="1">
      <alignment horizontal="center" vertical="center"/>
      <protection hidden="1"/>
    </xf>
    <xf numFmtId="167" fontId="6" fillId="0" borderId="15" xfId="0" applyNumberFormat="1" applyFont="1" applyBorder="1" applyAlignment="1" applyProtection="1">
      <alignment horizontal="center" vertical="center"/>
      <protection hidden="1"/>
    </xf>
    <xf numFmtId="1" fontId="5" fillId="0" borderId="40" xfId="0" applyNumberFormat="1" applyFont="1" applyBorder="1" applyAlignment="1">
      <alignment horizontal="left" vertical="center"/>
    </xf>
    <xf numFmtId="1" fontId="5" fillId="0" borderId="44" xfId="0" applyNumberFormat="1" applyFont="1" applyBorder="1" applyAlignment="1">
      <alignment horizontal="left" vertical="center"/>
    </xf>
    <xf numFmtId="1" fontId="6" fillId="2" borderId="39" xfId="0" applyNumberFormat="1" applyFont="1" applyFill="1" applyBorder="1" applyAlignment="1" applyProtection="1">
      <alignment horizontal="left" vertical="center"/>
      <protection locked="0"/>
    </xf>
    <xf numFmtId="1" fontId="6" fillId="2" borderId="27" xfId="0" applyNumberFormat="1" applyFont="1" applyFill="1" applyBorder="1" applyAlignment="1" applyProtection="1">
      <alignment horizontal="left" vertical="center"/>
      <protection locked="0"/>
    </xf>
    <xf numFmtId="1" fontId="6" fillId="2" borderId="28" xfId="0" applyNumberFormat="1" applyFont="1" applyFill="1" applyBorder="1" applyAlignment="1" applyProtection="1">
      <alignment horizontal="left" vertical="center"/>
      <protection locked="0"/>
    </xf>
    <xf numFmtId="1" fontId="6" fillId="2" borderId="7" xfId="0" applyNumberFormat="1" applyFont="1" applyFill="1" applyBorder="1" applyAlignment="1" applyProtection="1">
      <alignment horizontal="left" vertical="center"/>
      <protection locked="0"/>
    </xf>
    <xf numFmtId="1" fontId="6" fillId="2" borderId="13" xfId="0" applyNumberFormat="1" applyFont="1" applyFill="1" applyBorder="1" applyAlignment="1" applyProtection="1">
      <alignment horizontal="left" vertical="center"/>
      <protection locked="0"/>
    </xf>
    <xf numFmtId="1" fontId="6" fillId="2" borderId="29" xfId="0" applyNumberFormat="1" applyFont="1" applyFill="1" applyBorder="1" applyAlignment="1" applyProtection="1">
      <alignment horizontal="left" vertical="center"/>
      <protection locked="0"/>
    </xf>
    <xf numFmtId="168" fontId="6" fillId="0" borderId="40" xfId="0" applyNumberFormat="1" applyFont="1" applyBorder="1" applyAlignment="1">
      <alignment horizontal="left" vertical="center"/>
    </xf>
    <xf numFmtId="168" fontId="6" fillId="0" borderId="30" xfId="0" applyNumberFormat="1" applyFont="1" applyBorder="1" applyAlignment="1">
      <alignment horizontal="left" vertical="center"/>
    </xf>
    <xf numFmtId="168" fontId="6" fillId="0" borderId="31" xfId="0" applyNumberFormat="1" applyFont="1" applyBorder="1" applyAlignment="1">
      <alignment horizontal="left" vertical="center"/>
    </xf>
    <xf numFmtId="1" fontId="5" fillId="0" borderId="39" xfId="0" applyNumberFormat="1" applyFont="1" applyBorder="1" applyAlignment="1">
      <alignment horizontal="left" vertical="center"/>
    </xf>
    <xf numFmtId="1" fontId="5" fillId="0" borderId="43" xfId="0" applyNumberFormat="1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left" vertical="center"/>
    </xf>
    <xf numFmtId="1" fontId="5" fillId="0" borderId="14" xfId="0" applyNumberFormat="1" applyFont="1" applyBorder="1" applyAlignment="1">
      <alignment horizontal="left" vertical="center"/>
    </xf>
    <xf numFmtId="0" fontId="5" fillId="2" borderId="7" xfId="0" applyFont="1" applyFill="1" applyBorder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6" fillId="0" borderId="7" xfId="0" applyFont="1" applyBorder="1" applyProtection="1">
      <protection hidden="1"/>
    </xf>
    <xf numFmtId="0" fontId="6" fillId="0" borderId="13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1" fillId="0" borderId="0" xfId="1"/>
    <xf numFmtId="0" fontId="3" fillId="0" borderId="7" xfId="0" applyFont="1" applyBorder="1" applyProtection="1">
      <protection hidden="1"/>
    </xf>
    <xf numFmtId="0" fontId="3" fillId="0" borderId="13" xfId="0" applyFont="1" applyBorder="1" applyProtection="1">
      <protection hidden="1"/>
    </xf>
    <xf numFmtId="0" fontId="3" fillId="0" borderId="14" xfId="0" applyFont="1" applyBorder="1" applyProtection="1">
      <protection hidden="1"/>
    </xf>
    <xf numFmtId="166" fontId="6" fillId="0" borderId="24" xfId="0" applyNumberFormat="1" applyFont="1" applyBorder="1" applyAlignment="1" applyProtection="1">
      <alignment horizontal="center" vertical="center"/>
      <protection hidden="1"/>
    </xf>
    <xf numFmtId="166" fontId="6" fillId="0" borderId="15" xfId="0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left"/>
      <protection hidden="1"/>
    </xf>
    <xf numFmtId="0" fontId="6" fillId="0" borderId="13" xfId="0" applyFont="1" applyBorder="1" applyAlignment="1" applyProtection="1">
      <alignment horizontal="left"/>
      <protection hidden="1"/>
    </xf>
    <xf numFmtId="0" fontId="6" fillId="0" borderId="14" xfId="0" applyFont="1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2" borderId="23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top" wrapText="1"/>
      <protection hidden="1"/>
    </xf>
  </cellXfs>
  <cellStyles count="2">
    <cellStyle name="Normal" xfId="0" builtinId="0"/>
    <cellStyle name="Normal 2" xfId="1" xr:uid="{00000000-0005-0000-0000-00000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38100</xdr:rowOff>
    </xdr:from>
    <xdr:to>
      <xdr:col>4</xdr:col>
      <xdr:colOff>476250</xdr:colOff>
      <xdr:row>5</xdr:row>
      <xdr:rowOff>152400</xdr:rowOff>
    </xdr:to>
    <xdr:pic>
      <xdr:nvPicPr>
        <xdr:cNvPr id="2555" name="Picture 2">
          <a:extLst>
            <a:ext uri="{FF2B5EF4-FFF2-40B4-BE49-F238E27FC236}">
              <a16:creationId xmlns:a16="http://schemas.microsoft.com/office/drawing/2014/main" id="{65BF6B6A-8652-5524-8943-A9F1FA2C0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2"/>
        <a:stretch>
          <a:fillRect/>
        </a:stretch>
      </xdr:blipFill>
      <xdr:spPr bwMode="auto">
        <a:xfrm>
          <a:off x="361950" y="438150"/>
          <a:ext cx="22764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T233"/>
  <sheetViews>
    <sheetView showGridLines="0" tabSelected="1" view="pageBreakPreview" zoomScale="80" zoomScaleNormal="70" zoomScaleSheetLayoutView="80" workbookViewId="0">
      <selection activeCell="C20" sqref="C20"/>
    </sheetView>
  </sheetViews>
  <sheetFormatPr defaultRowHeight="14.25" x14ac:dyDescent="0.3"/>
  <cols>
    <col min="1" max="1" width="2.140625" style="1" customWidth="1"/>
    <col min="2" max="2" width="10.5703125" style="1" customWidth="1"/>
    <col min="3" max="3" width="9.7109375" style="1" customWidth="1"/>
    <col min="4" max="4" width="10" style="1" customWidth="1"/>
    <col min="5" max="5" width="8.7109375" style="1" customWidth="1"/>
    <col min="6" max="6" width="10.85546875" style="1" bestFit="1" customWidth="1"/>
    <col min="7" max="7" width="9" style="1" customWidth="1"/>
    <col min="8" max="9" width="8.7109375" style="1" customWidth="1"/>
    <col min="10" max="10" width="11.28515625" style="1" customWidth="1"/>
    <col min="11" max="11" width="8.7109375" style="1" customWidth="1"/>
    <col min="12" max="14" width="10.7109375" style="1" customWidth="1"/>
    <col min="15" max="15" width="3" style="1" customWidth="1"/>
    <col min="16" max="16" width="18.42578125" style="1" customWidth="1"/>
    <col min="17" max="18" width="8.7109375" style="1" customWidth="1"/>
    <col min="19" max="19" width="2.140625" style="1" customWidth="1"/>
    <col min="20" max="16384" width="9.140625" style="1"/>
  </cols>
  <sheetData>
    <row r="1" spans="2:46" ht="15" thickBot="1" x14ac:dyDescent="0.35"/>
    <row r="2" spans="2:46" ht="16.5" customHeight="1" thickBot="1" x14ac:dyDescent="0.35">
      <c r="B2" s="70"/>
      <c r="C2" s="71"/>
      <c r="D2" s="71"/>
      <c r="E2" s="72"/>
      <c r="F2" s="89" t="s">
        <v>188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  <c r="U2" s="6"/>
    </row>
    <row r="3" spans="2:46" ht="18" customHeight="1" x14ac:dyDescent="0.3">
      <c r="B3" s="73"/>
      <c r="C3" s="74"/>
      <c r="D3" s="74"/>
      <c r="E3" s="75"/>
      <c r="F3" s="63" t="s">
        <v>135</v>
      </c>
      <c r="G3" s="79"/>
      <c r="H3" s="80"/>
      <c r="I3" s="80"/>
      <c r="J3" s="80"/>
      <c r="K3" s="80"/>
      <c r="L3" s="80"/>
      <c r="M3" s="80"/>
      <c r="N3" s="110" t="s">
        <v>136</v>
      </c>
      <c r="O3" s="111"/>
      <c r="P3" s="101"/>
      <c r="Q3" s="102"/>
      <c r="R3" s="103"/>
    </row>
    <row r="4" spans="2:46" ht="18" customHeight="1" x14ac:dyDescent="0.3">
      <c r="B4" s="73"/>
      <c r="C4" s="74"/>
      <c r="D4" s="74"/>
      <c r="E4" s="75"/>
      <c r="F4" s="64" t="s">
        <v>80</v>
      </c>
      <c r="G4" s="81"/>
      <c r="H4" s="82"/>
      <c r="I4" s="82"/>
      <c r="J4" s="82"/>
      <c r="K4" s="82"/>
      <c r="L4" s="82"/>
      <c r="M4" s="82"/>
      <c r="N4" s="112" t="s">
        <v>79</v>
      </c>
      <c r="O4" s="113"/>
      <c r="P4" s="104"/>
      <c r="Q4" s="105"/>
      <c r="R4" s="106"/>
    </row>
    <row r="5" spans="2:46" ht="18" customHeight="1" x14ac:dyDescent="0.3">
      <c r="B5" s="73"/>
      <c r="C5" s="74"/>
      <c r="D5" s="74"/>
      <c r="E5" s="75"/>
      <c r="F5" s="65" t="s">
        <v>137</v>
      </c>
      <c r="G5" s="83"/>
      <c r="H5" s="84"/>
      <c r="I5" s="84"/>
      <c r="J5" s="84"/>
      <c r="K5" s="84"/>
      <c r="L5" s="84"/>
      <c r="M5" s="84"/>
      <c r="N5" s="112" t="s">
        <v>81</v>
      </c>
      <c r="O5" s="113"/>
      <c r="P5" s="104"/>
      <c r="Q5" s="105"/>
      <c r="R5" s="106"/>
    </row>
    <row r="6" spans="2:46" ht="18" customHeight="1" x14ac:dyDescent="0.3">
      <c r="B6" s="73"/>
      <c r="C6" s="74"/>
      <c r="D6" s="74"/>
      <c r="E6" s="75"/>
      <c r="F6" s="66"/>
      <c r="G6" s="85"/>
      <c r="H6" s="86"/>
      <c r="I6" s="86"/>
      <c r="J6" s="86"/>
      <c r="K6" s="86"/>
      <c r="L6" s="86"/>
      <c r="M6" s="86"/>
      <c r="N6" s="112" t="s">
        <v>82</v>
      </c>
      <c r="O6" s="113"/>
      <c r="P6" s="104"/>
      <c r="Q6" s="105"/>
      <c r="R6" s="106"/>
    </row>
    <row r="7" spans="2:46" ht="18" customHeight="1" thickBot="1" x14ac:dyDescent="0.35">
      <c r="B7" s="76"/>
      <c r="C7" s="77"/>
      <c r="D7" s="77"/>
      <c r="E7" s="78"/>
      <c r="F7" s="67"/>
      <c r="G7" s="87"/>
      <c r="H7" s="88"/>
      <c r="I7" s="88"/>
      <c r="J7" s="88"/>
      <c r="K7" s="88"/>
      <c r="L7" s="88"/>
      <c r="M7" s="88"/>
      <c r="N7" s="99" t="s">
        <v>138</v>
      </c>
      <c r="O7" s="100"/>
      <c r="P7" s="107">
        <f ca="1">TODAY()</f>
        <v>45387</v>
      </c>
      <c r="Q7" s="108"/>
      <c r="R7" s="109"/>
    </row>
    <row r="8" spans="2:46" ht="18" customHeight="1" x14ac:dyDescent="0.3">
      <c r="B8" s="2"/>
      <c r="C8" s="2"/>
      <c r="D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0"/>
      <c r="R8" s="7"/>
    </row>
    <row r="9" spans="2:46" ht="18" customHeight="1" x14ac:dyDescent="0.3">
      <c r="B9" s="114" t="s">
        <v>12</v>
      </c>
      <c r="C9" s="115"/>
      <c r="D9" s="115"/>
      <c r="E9" s="115"/>
      <c r="F9" s="115"/>
      <c r="G9" s="115"/>
      <c r="H9" s="115"/>
      <c r="I9" s="115"/>
      <c r="J9" s="116"/>
      <c r="K9" s="32"/>
      <c r="L9" s="117" t="s">
        <v>24</v>
      </c>
      <c r="M9" s="117"/>
      <c r="N9" s="117"/>
      <c r="O9" s="117"/>
      <c r="P9" s="117"/>
      <c r="Q9" s="117"/>
      <c r="R9" s="117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</row>
    <row r="10" spans="2:46" ht="18" customHeight="1" x14ac:dyDescent="0.3">
      <c r="B10" s="31" t="s">
        <v>22</v>
      </c>
      <c r="C10" s="33">
        <v>90</v>
      </c>
      <c r="D10" s="34" t="s">
        <v>1</v>
      </c>
      <c r="E10" s="127" t="s">
        <v>23</v>
      </c>
      <c r="F10" s="128"/>
      <c r="G10" s="128"/>
      <c r="H10" s="128"/>
      <c r="I10" s="128"/>
      <c r="J10" s="129"/>
      <c r="K10" s="38"/>
      <c r="L10" s="31" t="s">
        <v>5</v>
      </c>
      <c r="M10" s="39">
        <f>C10/C11</f>
        <v>4.5</v>
      </c>
      <c r="N10" s="34" t="s">
        <v>6</v>
      </c>
      <c r="O10" s="130" t="s">
        <v>20</v>
      </c>
      <c r="P10" s="130"/>
      <c r="Q10" s="130"/>
      <c r="R10" s="130"/>
      <c r="W10"/>
      <c r="AA10" s="68"/>
      <c r="AB10" s="68"/>
      <c r="AC10" s="68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68"/>
      <c r="AR10" s="68"/>
      <c r="AS10" s="68"/>
      <c r="AT10" s="68"/>
    </row>
    <row r="11" spans="2:46" ht="18" customHeight="1" x14ac:dyDescent="0.3">
      <c r="B11" s="31" t="s">
        <v>0</v>
      </c>
      <c r="C11" s="33">
        <v>20</v>
      </c>
      <c r="D11" s="34" t="s">
        <v>1</v>
      </c>
      <c r="E11" s="118" t="s">
        <v>3</v>
      </c>
      <c r="F11" s="119"/>
      <c r="G11" s="119"/>
      <c r="H11" s="119"/>
      <c r="I11" s="119"/>
      <c r="J11" s="120"/>
      <c r="K11" s="38"/>
      <c r="L11" s="31" t="s">
        <v>21</v>
      </c>
      <c r="M11" s="39">
        <f>C14/(C10*C11*C12*1.025)</f>
        <v>0.72267389340560084</v>
      </c>
      <c r="N11" s="34" t="s">
        <v>6</v>
      </c>
      <c r="O11" s="130" t="s">
        <v>4</v>
      </c>
      <c r="P11" s="130"/>
      <c r="Q11" s="130"/>
      <c r="R11" s="130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</row>
    <row r="12" spans="2:46" ht="18" customHeight="1" x14ac:dyDescent="0.3">
      <c r="B12" s="31" t="s">
        <v>18</v>
      </c>
      <c r="C12" s="33">
        <v>3</v>
      </c>
      <c r="D12" s="34" t="s">
        <v>1</v>
      </c>
      <c r="E12" s="118" t="s">
        <v>107</v>
      </c>
      <c r="F12" s="119"/>
      <c r="G12" s="119"/>
      <c r="H12" s="119"/>
      <c r="I12" s="119"/>
      <c r="J12" s="120"/>
      <c r="K12" s="40"/>
      <c r="L12" s="41"/>
      <c r="M12" s="41"/>
      <c r="N12" s="41"/>
      <c r="O12" s="41"/>
      <c r="P12" s="41"/>
      <c r="Q12" s="41"/>
      <c r="R12" s="41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</row>
    <row r="13" spans="2:46" ht="18" customHeight="1" x14ac:dyDescent="0.3">
      <c r="B13" s="31" t="s">
        <v>29</v>
      </c>
      <c r="C13" s="33">
        <f>C10*0.5</f>
        <v>45</v>
      </c>
      <c r="D13" s="34" t="s">
        <v>1</v>
      </c>
      <c r="E13" s="118" t="s">
        <v>30</v>
      </c>
      <c r="F13" s="119"/>
      <c r="G13" s="119"/>
      <c r="H13" s="119"/>
      <c r="I13" s="119"/>
      <c r="J13" s="120"/>
      <c r="K13" s="38"/>
      <c r="L13" s="117" t="s">
        <v>109</v>
      </c>
      <c r="M13" s="117"/>
      <c r="N13" s="117"/>
      <c r="O13" s="117"/>
      <c r="P13" s="117"/>
      <c r="Q13" s="117"/>
      <c r="R13" s="117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</row>
    <row r="14" spans="2:46" ht="18" customHeight="1" x14ac:dyDescent="0.3">
      <c r="B14" s="31" t="s">
        <v>19</v>
      </c>
      <c r="C14" s="33">
        <v>4000</v>
      </c>
      <c r="D14" s="34" t="s">
        <v>2</v>
      </c>
      <c r="E14" s="118" t="s">
        <v>187</v>
      </c>
      <c r="F14" s="119"/>
      <c r="G14" s="119"/>
      <c r="H14" s="119"/>
      <c r="I14" s="119"/>
      <c r="J14" s="120"/>
      <c r="K14" s="38"/>
      <c r="L14" s="31" t="s">
        <v>18</v>
      </c>
      <c r="M14" s="46">
        <v>10</v>
      </c>
      <c r="N14" s="34" t="s">
        <v>7</v>
      </c>
      <c r="O14" s="127" t="s">
        <v>145</v>
      </c>
      <c r="P14" s="128"/>
      <c r="Q14" s="128"/>
      <c r="R14" s="129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</row>
    <row r="15" spans="2:46" ht="18" customHeight="1" x14ac:dyDescent="0.3">
      <c r="B15" s="31" t="s">
        <v>143</v>
      </c>
      <c r="C15" s="33">
        <v>2.5</v>
      </c>
      <c r="D15" s="34" t="s">
        <v>1</v>
      </c>
      <c r="E15" s="127" t="s">
        <v>144</v>
      </c>
      <c r="F15" s="128"/>
      <c r="G15" s="128"/>
      <c r="H15" s="128"/>
      <c r="I15" s="128"/>
      <c r="J15" s="129"/>
      <c r="K15" s="42"/>
      <c r="L15" s="31" t="s">
        <v>148</v>
      </c>
      <c r="M15" s="69">
        <f>IFERROR((2*C16)/SQRT(C15),"-")</f>
        <v>8.8543774484714621</v>
      </c>
      <c r="N15" s="34" t="s">
        <v>7</v>
      </c>
      <c r="O15" s="127" t="s">
        <v>146</v>
      </c>
      <c r="P15" s="128"/>
      <c r="Q15" s="128"/>
      <c r="R15" s="129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</row>
    <row r="16" spans="2:46" ht="18" customHeight="1" x14ac:dyDescent="0.3">
      <c r="B16" s="31" t="s">
        <v>154</v>
      </c>
      <c r="C16" s="39">
        <f>0.35*C11</f>
        <v>7</v>
      </c>
      <c r="D16" s="34" t="s">
        <v>1</v>
      </c>
      <c r="E16" s="127" t="s">
        <v>155</v>
      </c>
      <c r="F16" s="128"/>
      <c r="G16" s="128"/>
      <c r="H16" s="128"/>
      <c r="I16" s="128"/>
      <c r="J16" s="129"/>
      <c r="K16" s="42"/>
      <c r="L16" s="31" t="s">
        <v>149</v>
      </c>
      <c r="M16" s="69">
        <f>MIN(M14:M15)</f>
        <v>8.8543774484714621</v>
      </c>
      <c r="N16" s="34" t="s">
        <v>7</v>
      </c>
      <c r="O16" s="127" t="s">
        <v>147</v>
      </c>
      <c r="P16" s="128"/>
      <c r="Q16" s="128"/>
      <c r="R16" s="129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</row>
    <row r="17" spans="2:46" ht="18" customHeight="1" x14ac:dyDescent="0.3">
      <c r="B17" s="43"/>
      <c r="C17" s="44"/>
      <c r="D17" s="44"/>
      <c r="E17" s="41"/>
      <c r="F17" s="41"/>
      <c r="G17" s="41"/>
      <c r="H17" s="41"/>
      <c r="I17" s="41"/>
      <c r="J17" s="41"/>
      <c r="K17" s="42"/>
      <c r="L17" s="31" t="s">
        <v>150</v>
      </c>
      <c r="M17" s="69">
        <f>M14</f>
        <v>10</v>
      </c>
      <c r="N17" s="34" t="s">
        <v>7</v>
      </c>
      <c r="O17" s="127" t="s">
        <v>186</v>
      </c>
      <c r="P17" s="128"/>
      <c r="Q17" s="128"/>
      <c r="R17" s="129"/>
      <c r="W17" s="6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</row>
    <row r="18" spans="2:46" ht="18" customHeight="1" x14ac:dyDescent="0.3">
      <c r="B18" s="114" t="s">
        <v>108</v>
      </c>
      <c r="C18" s="115"/>
      <c r="D18" s="115"/>
      <c r="E18" s="115"/>
      <c r="F18" s="115"/>
      <c r="G18" s="115"/>
      <c r="H18" s="115"/>
      <c r="I18" s="115"/>
      <c r="J18" s="116"/>
      <c r="K18" s="45"/>
      <c r="L18" s="31" t="s">
        <v>151</v>
      </c>
      <c r="M18" s="46"/>
      <c r="N18" s="34" t="s">
        <v>156</v>
      </c>
      <c r="O18" s="127" t="s">
        <v>26</v>
      </c>
      <c r="P18" s="128"/>
      <c r="Q18" s="128"/>
      <c r="R18" s="129"/>
    </row>
    <row r="19" spans="2:46" ht="18" customHeight="1" x14ac:dyDescent="0.3">
      <c r="B19" s="31" t="s">
        <v>8</v>
      </c>
      <c r="C19" s="33">
        <v>20</v>
      </c>
      <c r="D19" s="34" t="s">
        <v>1</v>
      </c>
      <c r="E19" s="118" t="s">
        <v>16</v>
      </c>
      <c r="F19" s="119"/>
      <c r="G19" s="119"/>
      <c r="H19" s="119"/>
      <c r="I19" s="119"/>
      <c r="J19" s="120"/>
      <c r="K19" s="45"/>
      <c r="L19" s="31" t="s">
        <v>152</v>
      </c>
      <c r="M19" s="46"/>
      <c r="N19" s="34" t="s">
        <v>156</v>
      </c>
      <c r="O19" s="127" t="s">
        <v>27</v>
      </c>
      <c r="P19" s="128"/>
      <c r="Q19" s="128"/>
      <c r="R19" s="129"/>
    </row>
    <row r="20" spans="2:46" ht="18" customHeight="1" x14ac:dyDescent="0.3">
      <c r="B20" s="31" t="s">
        <v>9</v>
      </c>
      <c r="C20" s="33">
        <v>0</v>
      </c>
      <c r="D20" s="34" t="s">
        <v>1</v>
      </c>
      <c r="E20" s="118" t="s">
        <v>15</v>
      </c>
      <c r="F20" s="119"/>
      <c r="G20" s="119"/>
      <c r="H20" s="119"/>
      <c r="I20" s="119"/>
      <c r="J20" s="120"/>
      <c r="K20" s="40"/>
      <c r="L20" s="31" t="s">
        <v>153</v>
      </c>
      <c r="M20" s="46"/>
      <c r="N20" s="34" t="s">
        <v>14</v>
      </c>
      <c r="O20" s="127" t="s">
        <v>13</v>
      </c>
      <c r="P20" s="128"/>
      <c r="Q20" s="128"/>
      <c r="R20" s="129"/>
    </row>
    <row r="21" spans="2:46" ht="18" customHeight="1" x14ac:dyDescent="0.3">
      <c r="B21" s="31" t="s">
        <v>10</v>
      </c>
      <c r="C21" s="3">
        <v>10</v>
      </c>
      <c r="D21" s="4" t="s">
        <v>1</v>
      </c>
      <c r="E21" s="122" t="s">
        <v>11</v>
      </c>
      <c r="F21" s="123"/>
      <c r="G21" s="123"/>
      <c r="H21" s="123"/>
      <c r="I21" s="123"/>
      <c r="J21" s="124"/>
      <c r="K21" s="5"/>
    </row>
    <row r="22" spans="2:46" ht="18" customHeight="1" x14ac:dyDescent="0.3">
      <c r="C22" s="7"/>
      <c r="D22" s="7"/>
      <c r="E22" s="5"/>
      <c r="F22" s="5"/>
      <c r="G22" s="5"/>
      <c r="H22" s="5"/>
      <c r="I22" s="5"/>
      <c r="J22" s="5"/>
      <c r="K22" s="5"/>
    </row>
    <row r="23" spans="2:46" ht="18" customHeight="1" x14ac:dyDescent="0.3">
      <c r="B23" s="114" t="s">
        <v>110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6"/>
    </row>
    <row r="24" spans="2:46" ht="45" customHeight="1" x14ac:dyDescent="0.3">
      <c r="B24" s="156" t="s">
        <v>83</v>
      </c>
      <c r="C24" s="156"/>
      <c r="D24" s="156"/>
      <c r="E24" s="47" t="s">
        <v>84</v>
      </c>
      <c r="F24" s="47" t="s">
        <v>22</v>
      </c>
      <c r="G24" s="47" t="s">
        <v>157</v>
      </c>
      <c r="H24" s="47" t="s">
        <v>158</v>
      </c>
      <c r="I24" s="47" t="s">
        <v>21</v>
      </c>
      <c r="J24" s="47" t="s">
        <v>184</v>
      </c>
      <c r="K24" s="47" t="s">
        <v>85</v>
      </c>
      <c r="L24" s="47"/>
      <c r="M24" s="47" t="s">
        <v>88</v>
      </c>
    </row>
    <row r="25" spans="2:46" ht="18" customHeight="1" x14ac:dyDescent="0.3">
      <c r="B25" s="155"/>
      <c r="C25" s="155"/>
      <c r="D25" s="155"/>
      <c r="E25" s="48" t="s">
        <v>17</v>
      </c>
      <c r="F25" s="48" t="s">
        <v>1</v>
      </c>
      <c r="G25" s="48" t="s">
        <v>1</v>
      </c>
      <c r="H25" s="48" t="s">
        <v>17</v>
      </c>
      <c r="I25" s="48" t="s">
        <v>17</v>
      </c>
      <c r="J25" s="48" t="s">
        <v>7</v>
      </c>
      <c r="K25" s="48" t="s">
        <v>86</v>
      </c>
      <c r="L25" s="48" t="s">
        <v>87</v>
      </c>
      <c r="M25" s="48" t="s">
        <v>17</v>
      </c>
    </row>
    <row r="26" spans="2:46" ht="18" customHeight="1" x14ac:dyDescent="0.3">
      <c r="B26" s="143" t="s">
        <v>140</v>
      </c>
      <c r="C26" s="143"/>
      <c r="D26" s="143"/>
      <c r="E26" s="50">
        <v>1</v>
      </c>
      <c r="F26" s="131" t="s">
        <v>92</v>
      </c>
      <c r="G26" s="131"/>
      <c r="H26" s="50" t="s">
        <v>90</v>
      </c>
      <c r="I26" s="51" t="s">
        <v>159</v>
      </c>
      <c r="J26" s="50">
        <v>10</v>
      </c>
      <c r="K26" s="52">
        <v>20</v>
      </c>
      <c r="L26" s="52">
        <v>10</v>
      </c>
      <c r="M26" s="50" t="s">
        <v>99</v>
      </c>
    </row>
    <row r="27" spans="2:46" ht="18" customHeight="1" x14ac:dyDescent="0.3">
      <c r="B27" s="143"/>
      <c r="C27" s="143"/>
      <c r="D27" s="143"/>
      <c r="E27" s="50">
        <v>2</v>
      </c>
      <c r="F27" s="91" t="s">
        <v>102</v>
      </c>
      <c r="G27" s="92"/>
      <c r="H27" s="95" t="s">
        <v>90</v>
      </c>
      <c r="I27" s="51" t="s">
        <v>159</v>
      </c>
      <c r="J27" s="95">
        <v>10</v>
      </c>
      <c r="K27" s="52">
        <v>25</v>
      </c>
      <c r="L27" s="97">
        <v>12.5</v>
      </c>
      <c r="M27" s="95" t="s">
        <v>99</v>
      </c>
    </row>
    <row r="28" spans="2:46" ht="18" customHeight="1" x14ac:dyDescent="0.3">
      <c r="B28" s="143"/>
      <c r="C28" s="143"/>
      <c r="D28" s="143"/>
      <c r="E28" s="50">
        <v>3</v>
      </c>
      <c r="F28" s="93"/>
      <c r="G28" s="94"/>
      <c r="H28" s="96"/>
      <c r="I28" s="50" t="s">
        <v>97</v>
      </c>
      <c r="J28" s="96"/>
      <c r="K28" s="52">
        <v>20</v>
      </c>
      <c r="L28" s="98"/>
      <c r="M28" s="96"/>
    </row>
    <row r="29" spans="2:46" ht="18" customHeight="1" x14ac:dyDescent="0.3">
      <c r="B29" s="143"/>
      <c r="C29" s="143"/>
      <c r="D29" s="143"/>
      <c r="E29" s="50">
        <v>4</v>
      </c>
      <c r="F29" s="131" t="s">
        <v>139</v>
      </c>
      <c r="G29" s="131"/>
      <c r="H29" s="131" t="s">
        <v>91</v>
      </c>
      <c r="I29" s="51" t="s">
        <v>159</v>
      </c>
      <c r="J29" s="131">
        <v>10</v>
      </c>
      <c r="K29" s="52">
        <v>30</v>
      </c>
      <c r="L29" s="125">
        <v>15</v>
      </c>
      <c r="M29" s="131" t="s">
        <v>99</v>
      </c>
    </row>
    <row r="30" spans="2:46" ht="18" customHeight="1" x14ac:dyDescent="0.3">
      <c r="B30" s="143"/>
      <c r="C30" s="143"/>
      <c r="D30" s="143"/>
      <c r="E30" s="50">
        <v>5</v>
      </c>
      <c r="F30" s="131"/>
      <c r="G30" s="131"/>
      <c r="H30" s="131"/>
      <c r="I30" s="50" t="s">
        <v>97</v>
      </c>
      <c r="J30" s="131"/>
      <c r="K30" s="52">
        <v>25</v>
      </c>
      <c r="L30" s="126"/>
      <c r="M30" s="131"/>
    </row>
    <row r="31" spans="2:46" ht="18" customHeight="1" x14ac:dyDescent="0.3">
      <c r="B31" s="143"/>
      <c r="C31" s="143"/>
      <c r="D31" s="143"/>
      <c r="E31" s="50">
        <v>6</v>
      </c>
      <c r="F31" s="131" t="s">
        <v>139</v>
      </c>
      <c r="G31" s="131"/>
      <c r="H31" s="131" t="s">
        <v>94</v>
      </c>
      <c r="I31" s="51" t="s">
        <v>159</v>
      </c>
      <c r="J31" s="131">
        <v>10</v>
      </c>
      <c r="K31" s="52">
        <v>30</v>
      </c>
      <c r="L31" s="52">
        <v>30</v>
      </c>
      <c r="M31" s="131" t="s">
        <v>99</v>
      </c>
    </row>
    <row r="32" spans="2:46" ht="18" customHeight="1" x14ac:dyDescent="0.3">
      <c r="B32" s="143"/>
      <c r="C32" s="143"/>
      <c r="D32" s="143"/>
      <c r="E32" s="50">
        <v>7</v>
      </c>
      <c r="F32" s="131"/>
      <c r="G32" s="131"/>
      <c r="H32" s="131"/>
      <c r="I32" s="50" t="s">
        <v>97</v>
      </c>
      <c r="J32" s="131"/>
      <c r="K32" s="52">
        <v>25</v>
      </c>
      <c r="L32" s="52">
        <v>25</v>
      </c>
      <c r="M32" s="131"/>
    </row>
    <row r="33" spans="2:16" ht="30" customHeight="1" x14ac:dyDescent="0.3">
      <c r="B33" s="143" t="s">
        <v>183</v>
      </c>
      <c r="C33" s="143"/>
      <c r="D33" s="143"/>
      <c r="E33" s="50">
        <v>8</v>
      </c>
      <c r="F33" s="131" t="s">
        <v>89</v>
      </c>
      <c r="G33" s="131"/>
      <c r="H33" s="50" t="s">
        <v>91</v>
      </c>
      <c r="I33" s="50" t="s">
        <v>89</v>
      </c>
      <c r="J33" s="50">
        <v>10</v>
      </c>
      <c r="K33" s="52">
        <v>10</v>
      </c>
      <c r="L33" s="52">
        <v>5</v>
      </c>
      <c r="M33" s="50" t="s">
        <v>100</v>
      </c>
    </row>
    <row r="34" spans="2:16" ht="45" customHeight="1" x14ac:dyDescent="0.3">
      <c r="B34" s="143"/>
      <c r="C34" s="143"/>
      <c r="D34" s="143"/>
      <c r="E34" s="50">
        <v>9</v>
      </c>
      <c r="F34" s="131" t="s">
        <v>89</v>
      </c>
      <c r="G34" s="131"/>
      <c r="H34" s="49" t="s">
        <v>98</v>
      </c>
      <c r="I34" s="50" t="s">
        <v>89</v>
      </c>
      <c r="J34" s="50">
        <v>10</v>
      </c>
      <c r="K34" s="52">
        <v>10</v>
      </c>
      <c r="L34" s="52">
        <v>10</v>
      </c>
      <c r="M34" s="50" t="s">
        <v>100</v>
      </c>
    </row>
    <row r="35" spans="2:16" ht="30" customHeight="1" x14ac:dyDescent="0.3">
      <c r="B35" s="143" t="s">
        <v>160</v>
      </c>
      <c r="C35" s="143"/>
      <c r="D35" s="143"/>
      <c r="E35" s="50">
        <v>10</v>
      </c>
      <c r="F35" s="131" t="s">
        <v>89</v>
      </c>
      <c r="G35" s="131"/>
      <c r="H35" s="50" t="s">
        <v>91</v>
      </c>
      <c r="I35" s="50" t="s">
        <v>89</v>
      </c>
      <c r="J35" s="50">
        <v>10</v>
      </c>
      <c r="K35" s="52">
        <v>5</v>
      </c>
      <c r="L35" s="53">
        <v>2.5</v>
      </c>
      <c r="M35" s="50" t="s">
        <v>100</v>
      </c>
    </row>
    <row r="36" spans="2:16" ht="30" x14ac:dyDescent="0.3">
      <c r="B36" s="143"/>
      <c r="C36" s="143"/>
      <c r="D36" s="143"/>
      <c r="E36" s="50">
        <v>11</v>
      </c>
      <c r="F36" s="131" t="s">
        <v>89</v>
      </c>
      <c r="G36" s="131"/>
      <c r="H36" s="49" t="s">
        <v>98</v>
      </c>
      <c r="I36" s="50" t="s">
        <v>89</v>
      </c>
      <c r="J36" s="50">
        <v>10</v>
      </c>
      <c r="K36" s="52">
        <v>5</v>
      </c>
      <c r="L36" s="52">
        <v>5</v>
      </c>
      <c r="M36" s="50" t="s">
        <v>100</v>
      </c>
    </row>
    <row r="37" spans="2:16" ht="69" customHeight="1" x14ac:dyDescent="0.3">
      <c r="B37" s="143" t="s">
        <v>127</v>
      </c>
      <c r="C37" s="143"/>
      <c r="D37" s="143"/>
      <c r="E37" s="50">
        <v>12</v>
      </c>
      <c r="F37" s="131" t="s">
        <v>89</v>
      </c>
      <c r="G37" s="131"/>
      <c r="H37" s="50" t="s">
        <v>95</v>
      </c>
      <c r="I37" s="50" t="s">
        <v>89</v>
      </c>
      <c r="J37" s="50" t="s">
        <v>106</v>
      </c>
      <c r="K37" s="153" t="s">
        <v>105</v>
      </c>
      <c r="L37" s="154"/>
      <c r="M37" s="54">
        <v>0</v>
      </c>
    </row>
    <row r="38" spans="2:16" ht="45" customHeight="1" x14ac:dyDescent="0.3">
      <c r="B38" s="143" t="s">
        <v>142</v>
      </c>
      <c r="C38" s="143"/>
      <c r="D38" s="143"/>
      <c r="E38" s="50">
        <v>13</v>
      </c>
      <c r="F38" s="50" t="s">
        <v>90</v>
      </c>
      <c r="G38" s="50" t="s">
        <v>93</v>
      </c>
      <c r="H38" s="50" t="s">
        <v>96</v>
      </c>
      <c r="I38" s="50" t="s">
        <v>90</v>
      </c>
      <c r="J38" s="50">
        <v>10</v>
      </c>
      <c r="K38" s="52">
        <v>20</v>
      </c>
      <c r="L38" s="52">
        <v>20</v>
      </c>
      <c r="M38" s="54">
        <v>0</v>
      </c>
    </row>
    <row r="39" spans="2:16" ht="45" customHeight="1" x14ac:dyDescent="0.3">
      <c r="B39" s="143" t="s">
        <v>141</v>
      </c>
      <c r="C39" s="143"/>
      <c r="D39" s="143"/>
      <c r="E39" s="50">
        <v>14</v>
      </c>
      <c r="F39" s="50" t="s">
        <v>90</v>
      </c>
      <c r="G39" s="50" t="s">
        <v>93</v>
      </c>
      <c r="H39" s="50" t="s">
        <v>96</v>
      </c>
      <c r="I39" s="50" t="s">
        <v>90</v>
      </c>
      <c r="J39" s="50">
        <v>10</v>
      </c>
      <c r="K39" s="52">
        <v>10</v>
      </c>
      <c r="L39" s="52">
        <v>10</v>
      </c>
      <c r="M39" s="54">
        <v>0</v>
      </c>
    </row>
    <row r="40" spans="2:16" ht="60.75" customHeight="1" x14ac:dyDescent="0.3">
      <c r="B40" s="143" t="s">
        <v>161</v>
      </c>
      <c r="C40" s="143"/>
      <c r="D40" s="143"/>
      <c r="E40" s="50">
        <v>15</v>
      </c>
      <c r="F40" s="50" t="s">
        <v>90</v>
      </c>
      <c r="G40" s="50" t="s">
        <v>93</v>
      </c>
      <c r="H40" s="50" t="s">
        <v>96</v>
      </c>
      <c r="I40" s="50" t="s">
        <v>90</v>
      </c>
      <c r="J40" s="50">
        <v>13</v>
      </c>
      <c r="K40" s="52">
        <v>16</v>
      </c>
      <c r="L40" s="52">
        <v>16</v>
      </c>
      <c r="M40" s="54">
        <v>0</v>
      </c>
    </row>
    <row r="41" spans="2:16" ht="31.5" customHeight="1" x14ac:dyDescent="0.3">
      <c r="B41" s="143" t="s">
        <v>101</v>
      </c>
      <c r="C41" s="143"/>
      <c r="D41" s="143"/>
      <c r="E41" s="50">
        <v>16</v>
      </c>
      <c r="F41" s="50" t="s">
        <v>90</v>
      </c>
      <c r="G41" s="50" t="s">
        <v>93</v>
      </c>
      <c r="H41" s="50" t="s">
        <v>90</v>
      </c>
      <c r="I41" s="50" t="s">
        <v>90</v>
      </c>
      <c r="J41" s="50">
        <v>13</v>
      </c>
      <c r="K41" s="52">
        <v>8</v>
      </c>
      <c r="L41" s="52">
        <v>8</v>
      </c>
      <c r="M41" s="54">
        <v>0</v>
      </c>
    </row>
    <row r="42" spans="2:16" ht="18" customHeight="1" x14ac:dyDescent="0.3">
      <c r="B42" s="41" t="s">
        <v>134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2:16" ht="18" customHeight="1" x14ac:dyDescent="0.3">
      <c r="B43" s="41" t="s">
        <v>129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2:16" ht="18" customHeight="1" x14ac:dyDescent="0.3">
      <c r="B44" s="41" t="s">
        <v>128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</row>
    <row r="45" spans="2:16" ht="18" customHeight="1" x14ac:dyDescent="0.3">
      <c r="B45" s="41" t="s">
        <v>112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2:16" ht="18" customHeight="1" x14ac:dyDescent="0.3">
      <c r="B46" s="41" t="s">
        <v>185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5"/>
      <c r="O46" s="5"/>
      <c r="P46" s="5"/>
    </row>
    <row r="47" spans="2:16" ht="18" customHeight="1" x14ac:dyDescent="0.3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48" spans="2:16" ht="18" customHeight="1" x14ac:dyDescent="0.3">
      <c r="B48" s="114" t="s">
        <v>132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6"/>
      <c r="M48" s="41"/>
    </row>
    <row r="49" spans="2:22" ht="30.75" customHeight="1" x14ac:dyDescent="0.3">
      <c r="B49" s="137" t="s">
        <v>130</v>
      </c>
      <c r="C49" s="138"/>
      <c r="D49" s="139"/>
      <c r="E49" s="47" t="s">
        <v>84</v>
      </c>
      <c r="F49" s="47" t="s">
        <v>22</v>
      </c>
      <c r="G49" s="47" t="s">
        <v>157</v>
      </c>
      <c r="H49" s="47" t="s">
        <v>21</v>
      </c>
      <c r="I49" s="47" t="s">
        <v>25</v>
      </c>
      <c r="J49" s="47" t="s">
        <v>85</v>
      </c>
      <c r="K49" s="47"/>
      <c r="L49" s="47" t="s">
        <v>88</v>
      </c>
      <c r="M49" s="41"/>
    </row>
    <row r="50" spans="2:22" ht="18" customHeight="1" x14ac:dyDescent="0.3">
      <c r="B50" s="140"/>
      <c r="C50" s="141"/>
      <c r="D50" s="142"/>
      <c r="E50" s="48" t="s">
        <v>17</v>
      </c>
      <c r="F50" s="48" t="s">
        <v>1</v>
      </c>
      <c r="G50" s="48" t="s">
        <v>1</v>
      </c>
      <c r="H50" s="48" t="s">
        <v>17</v>
      </c>
      <c r="I50" s="48" t="s">
        <v>7</v>
      </c>
      <c r="J50" s="48" t="s">
        <v>86</v>
      </c>
      <c r="K50" s="48" t="s">
        <v>87</v>
      </c>
      <c r="L50" s="48" t="s">
        <v>17</v>
      </c>
      <c r="M50" s="41"/>
    </row>
    <row r="51" spans="2:22" ht="18" customHeight="1" x14ac:dyDescent="0.3">
      <c r="B51" s="147" t="s">
        <v>131</v>
      </c>
      <c r="C51" s="148"/>
      <c r="D51" s="149"/>
      <c r="E51" s="50">
        <v>1</v>
      </c>
      <c r="F51" s="131" t="s">
        <v>104</v>
      </c>
      <c r="G51" s="131"/>
      <c r="H51" s="50" t="s">
        <v>89</v>
      </c>
      <c r="I51" s="50">
        <v>10</v>
      </c>
      <c r="J51" s="53">
        <v>13.5</v>
      </c>
      <c r="K51" s="53">
        <v>7.5</v>
      </c>
      <c r="L51" s="50" t="s">
        <v>100</v>
      </c>
      <c r="M51" s="41"/>
    </row>
    <row r="52" spans="2:22" ht="18" customHeight="1" x14ac:dyDescent="0.3">
      <c r="B52" s="150"/>
      <c r="C52" s="151"/>
      <c r="D52" s="152"/>
      <c r="E52" s="50">
        <v>2</v>
      </c>
      <c r="F52" s="131" t="s">
        <v>103</v>
      </c>
      <c r="G52" s="131"/>
      <c r="H52" s="50" t="s">
        <v>89</v>
      </c>
      <c r="I52" s="50">
        <v>10</v>
      </c>
      <c r="J52" s="53">
        <v>13.5</v>
      </c>
      <c r="K52" s="53">
        <v>13.5</v>
      </c>
      <c r="L52" s="50" t="s">
        <v>100</v>
      </c>
      <c r="M52" s="41"/>
    </row>
    <row r="53" spans="2:22" ht="18" customHeight="1" x14ac:dyDescent="0.3">
      <c r="B53" s="41" t="s">
        <v>133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</row>
    <row r="54" spans="2:22" ht="18" customHeight="1" x14ac:dyDescent="0.3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  <row r="55" spans="2:22" ht="18" customHeight="1" x14ac:dyDescent="0.3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</row>
    <row r="56" spans="2:22" ht="18" customHeight="1" x14ac:dyDescent="0.3">
      <c r="B56" s="114" t="s">
        <v>28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6"/>
      <c r="M56" s="41"/>
    </row>
    <row r="57" spans="2:22" ht="18" customHeight="1" x14ac:dyDescent="0.3">
      <c r="B57" s="55" t="s">
        <v>162</v>
      </c>
      <c r="C57" s="56">
        <f>(2*PI()/M16)^2*(PI()/180)*M18</f>
        <v>0</v>
      </c>
      <c r="D57" s="34" t="s">
        <v>163</v>
      </c>
      <c r="E57" s="35" t="s">
        <v>71</v>
      </c>
      <c r="F57" s="36"/>
      <c r="G57" s="36"/>
      <c r="H57" s="36"/>
      <c r="I57" s="36"/>
      <c r="J57" s="36"/>
      <c r="K57" s="36"/>
      <c r="L57" s="37"/>
      <c r="M57" s="41"/>
    </row>
    <row r="58" spans="2:22" ht="18" customHeight="1" x14ac:dyDescent="0.3">
      <c r="B58" s="55" t="s">
        <v>164</v>
      </c>
      <c r="C58" s="56">
        <f>(2*PI()/M17)^2*(PI()/180)*M19</f>
        <v>0</v>
      </c>
      <c r="D58" s="34" t="s">
        <v>163</v>
      </c>
      <c r="E58" s="35" t="s">
        <v>72</v>
      </c>
      <c r="F58" s="36"/>
      <c r="G58" s="36"/>
      <c r="H58" s="36"/>
      <c r="I58" s="36"/>
      <c r="J58" s="36"/>
      <c r="K58" s="36"/>
      <c r="L58" s="37"/>
      <c r="M58" s="41"/>
    </row>
    <row r="59" spans="2:22" ht="18" customHeight="1" x14ac:dyDescent="0.3">
      <c r="B59" s="55" t="s">
        <v>165</v>
      </c>
      <c r="C59" s="39">
        <f>(C20^2+(C21-C12)^2)^0.5</f>
        <v>7</v>
      </c>
      <c r="D59" s="34" t="s">
        <v>1</v>
      </c>
      <c r="E59" s="35" t="s">
        <v>31</v>
      </c>
      <c r="F59" s="36"/>
      <c r="G59" s="36"/>
      <c r="H59" s="36"/>
      <c r="I59" s="36"/>
      <c r="J59" s="36"/>
      <c r="K59" s="36"/>
      <c r="L59" s="37"/>
      <c r="M59" s="41"/>
      <c r="V59" s="9"/>
    </row>
    <row r="60" spans="2:22" ht="18" customHeight="1" x14ac:dyDescent="0.3">
      <c r="B60" s="55" t="s">
        <v>166</v>
      </c>
      <c r="C60" s="39">
        <f>((C19-C13)^2+(C21-C12)^2)^0.5</f>
        <v>25.96150997149434</v>
      </c>
      <c r="D60" s="34" t="s">
        <v>1</v>
      </c>
      <c r="E60" s="35" t="s">
        <v>32</v>
      </c>
      <c r="F60" s="36"/>
      <c r="G60" s="36"/>
      <c r="H60" s="36"/>
      <c r="I60" s="36"/>
      <c r="J60" s="36"/>
      <c r="K60" s="36"/>
      <c r="L60" s="37"/>
      <c r="M60" s="41"/>
      <c r="R60" s="10"/>
      <c r="V60" s="9"/>
    </row>
    <row r="61" spans="2:22" ht="18" customHeight="1" x14ac:dyDescent="0.3">
      <c r="B61" s="55" t="s">
        <v>35</v>
      </c>
      <c r="C61" s="39">
        <f>IF(C59=0,0,ACOS(ABS(C20)/C59)/PI()*180)</f>
        <v>90</v>
      </c>
      <c r="D61" s="34" t="s">
        <v>156</v>
      </c>
      <c r="E61" s="35" t="s">
        <v>33</v>
      </c>
      <c r="F61" s="36"/>
      <c r="G61" s="36"/>
      <c r="H61" s="36"/>
      <c r="I61" s="36"/>
      <c r="J61" s="36"/>
      <c r="K61" s="36"/>
      <c r="L61" s="37"/>
      <c r="M61" s="41"/>
      <c r="V61" s="9"/>
    </row>
    <row r="62" spans="2:22" ht="18" customHeight="1" x14ac:dyDescent="0.3">
      <c r="B62" s="55" t="s">
        <v>36</v>
      </c>
      <c r="C62" s="39">
        <f>IF(C60=0,0,ACOS(ABS(C19-C13)/C60)/PI()*180)</f>
        <v>15.642246457208737</v>
      </c>
      <c r="D62" s="34" t="s">
        <v>156</v>
      </c>
      <c r="E62" s="35" t="s">
        <v>34</v>
      </c>
      <c r="F62" s="36"/>
      <c r="G62" s="36"/>
      <c r="H62" s="36"/>
      <c r="I62" s="36"/>
      <c r="J62" s="36"/>
      <c r="K62" s="36"/>
      <c r="L62" s="37"/>
      <c r="M62" s="41"/>
      <c r="R62" s="10"/>
      <c r="V62" s="9"/>
    </row>
    <row r="63" spans="2:22" ht="18" customHeight="1" x14ac:dyDescent="0.3">
      <c r="B63" s="43"/>
      <c r="C63" s="41"/>
      <c r="D63" s="41"/>
      <c r="E63" s="40"/>
      <c r="F63" s="40"/>
      <c r="G63" s="40"/>
      <c r="H63" s="40"/>
      <c r="I63" s="40"/>
      <c r="J63" s="40"/>
      <c r="K63" s="40"/>
      <c r="L63" s="40"/>
      <c r="M63" s="41"/>
      <c r="V63" s="9"/>
    </row>
    <row r="64" spans="2:22" ht="18" customHeight="1" x14ac:dyDescent="0.3">
      <c r="B64" s="55" t="s">
        <v>167</v>
      </c>
      <c r="C64" s="39">
        <f>C57*C59</f>
        <v>0</v>
      </c>
      <c r="D64" s="34" t="s">
        <v>168</v>
      </c>
      <c r="E64" s="35" t="s">
        <v>37</v>
      </c>
      <c r="F64" s="36"/>
      <c r="G64" s="36"/>
      <c r="H64" s="36"/>
      <c r="I64" s="36"/>
      <c r="J64" s="36"/>
      <c r="K64" s="36"/>
      <c r="L64" s="37"/>
      <c r="M64" s="41"/>
      <c r="R64" s="10"/>
      <c r="V64" s="9"/>
    </row>
    <row r="65" spans="2:18" ht="18" customHeight="1" x14ac:dyDescent="0.3">
      <c r="B65" s="55" t="s">
        <v>169</v>
      </c>
      <c r="C65" s="39">
        <f>C64*SIN(RADIANS(C61))</f>
        <v>0</v>
      </c>
      <c r="D65" s="34" t="s">
        <v>168</v>
      </c>
      <c r="E65" s="35" t="s">
        <v>39</v>
      </c>
      <c r="F65" s="36"/>
      <c r="G65" s="36"/>
      <c r="H65" s="36"/>
      <c r="I65" s="36"/>
      <c r="J65" s="36"/>
      <c r="K65" s="36"/>
      <c r="L65" s="37"/>
      <c r="M65" s="41"/>
    </row>
    <row r="66" spans="2:18" ht="18" customHeight="1" x14ac:dyDescent="0.3">
      <c r="B66" s="55" t="s">
        <v>170</v>
      </c>
      <c r="C66" s="39">
        <f>C64*COS(RADIANS(C61))</f>
        <v>0</v>
      </c>
      <c r="D66" s="34" t="s">
        <v>168</v>
      </c>
      <c r="E66" s="35" t="s">
        <v>40</v>
      </c>
      <c r="F66" s="36"/>
      <c r="G66" s="36"/>
      <c r="H66" s="36"/>
      <c r="I66" s="36"/>
      <c r="J66" s="36"/>
      <c r="K66" s="36"/>
      <c r="L66" s="37"/>
      <c r="M66" s="41"/>
      <c r="R66" s="10"/>
    </row>
    <row r="67" spans="2:18" ht="18" customHeight="1" x14ac:dyDescent="0.3">
      <c r="B67" s="55" t="s">
        <v>171</v>
      </c>
      <c r="C67" s="39">
        <f>C58*C60</f>
        <v>0</v>
      </c>
      <c r="D67" s="34" t="s">
        <v>168</v>
      </c>
      <c r="E67" s="35" t="s">
        <v>38</v>
      </c>
      <c r="F67" s="36"/>
      <c r="G67" s="36"/>
      <c r="H67" s="36"/>
      <c r="I67" s="36"/>
      <c r="J67" s="36"/>
      <c r="K67" s="36"/>
      <c r="L67" s="37"/>
      <c r="M67" s="41"/>
    </row>
    <row r="68" spans="2:18" ht="18" customHeight="1" x14ac:dyDescent="0.3">
      <c r="B68" s="55" t="s">
        <v>172</v>
      </c>
      <c r="C68" s="39">
        <f>C67*SIN(RADIANS(C62))</f>
        <v>0</v>
      </c>
      <c r="D68" s="34" t="s">
        <v>168</v>
      </c>
      <c r="E68" s="35" t="s">
        <v>60</v>
      </c>
      <c r="F68" s="36"/>
      <c r="G68" s="36"/>
      <c r="H68" s="36"/>
      <c r="I68" s="36"/>
      <c r="J68" s="36"/>
      <c r="K68" s="36"/>
      <c r="L68" s="37"/>
      <c r="M68" s="41"/>
      <c r="R68" s="10"/>
    </row>
    <row r="69" spans="2:18" ht="18" customHeight="1" x14ac:dyDescent="0.3">
      <c r="B69" s="55" t="s">
        <v>173</v>
      </c>
      <c r="C69" s="39">
        <f>C67*COS(RADIANS(C62))</f>
        <v>0</v>
      </c>
      <c r="D69" s="34" t="s">
        <v>168</v>
      </c>
      <c r="E69" s="35" t="s">
        <v>41</v>
      </c>
      <c r="F69" s="36"/>
      <c r="G69" s="36"/>
      <c r="H69" s="36"/>
      <c r="I69" s="36"/>
      <c r="J69" s="36"/>
      <c r="K69" s="36"/>
      <c r="L69" s="37"/>
      <c r="M69" s="41"/>
    </row>
    <row r="70" spans="2:18" ht="18" customHeight="1" x14ac:dyDescent="0.3">
      <c r="B70" s="55" t="s">
        <v>153</v>
      </c>
      <c r="C70" s="39">
        <f>M20*9.81</f>
        <v>0</v>
      </c>
      <c r="D70" s="34" t="s">
        <v>168</v>
      </c>
      <c r="E70" s="35" t="s">
        <v>13</v>
      </c>
      <c r="F70" s="36"/>
      <c r="G70" s="36"/>
      <c r="H70" s="36"/>
      <c r="I70" s="36"/>
      <c r="J70" s="36"/>
      <c r="K70" s="36"/>
      <c r="L70" s="37"/>
      <c r="M70" s="41"/>
      <c r="R70" s="10"/>
    </row>
    <row r="71" spans="2:18" ht="18" customHeight="1" x14ac:dyDescent="0.3">
      <c r="B71" s="55" t="s">
        <v>174</v>
      </c>
      <c r="C71" s="39">
        <f>C70*SIN(RADIANS(M18))</f>
        <v>0</v>
      </c>
      <c r="D71" s="34" t="s">
        <v>168</v>
      </c>
      <c r="E71" s="35" t="s">
        <v>42</v>
      </c>
      <c r="F71" s="36"/>
      <c r="G71" s="36"/>
      <c r="H71" s="36"/>
      <c r="I71" s="36"/>
      <c r="J71" s="36"/>
      <c r="K71" s="36"/>
      <c r="L71" s="37"/>
      <c r="M71" s="41"/>
    </row>
    <row r="72" spans="2:18" ht="18" customHeight="1" x14ac:dyDescent="0.3">
      <c r="B72" s="55" t="s">
        <v>175</v>
      </c>
      <c r="C72" s="39">
        <f>C70*COS(RADIANS(M18))</f>
        <v>0</v>
      </c>
      <c r="D72" s="34" t="s">
        <v>168</v>
      </c>
      <c r="E72" s="35" t="s">
        <v>43</v>
      </c>
      <c r="F72" s="36"/>
      <c r="G72" s="36"/>
      <c r="H72" s="36"/>
      <c r="I72" s="36"/>
      <c r="J72" s="36"/>
      <c r="K72" s="36"/>
      <c r="L72" s="37"/>
      <c r="M72" s="41"/>
      <c r="R72" s="10"/>
    </row>
    <row r="73" spans="2:18" ht="18" customHeight="1" x14ac:dyDescent="0.3">
      <c r="B73" s="55" t="s">
        <v>176</v>
      </c>
      <c r="C73" s="39">
        <f>C70*SIN(RADIANS(M19))</f>
        <v>0</v>
      </c>
      <c r="D73" s="34" t="s">
        <v>168</v>
      </c>
      <c r="E73" s="35" t="s">
        <v>44</v>
      </c>
      <c r="F73" s="36"/>
      <c r="G73" s="36"/>
      <c r="H73" s="36"/>
      <c r="I73" s="36"/>
      <c r="J73" s="36"/>
      <c r="K73" s="36"/>
      <c r="L73" s="37"/>
      <c r="M73" s="41"/>
    </row>
    <row r="74" spans="2:18" ht="18" customHeight="1" x14ac:dyDescent="0.3">
      <c r="B74" s="55" t="s">
        <v>177</v>
      </c>
      <c r="C74" s="39">
        <f>C70*COS(RADIANS(M19))</f>
        <v>0</v>
      </c>
      <c r="D74" s="34" t="s">
        <v>168</v>
      </c>
      <c r="E74" s="35" t="s">
        <v>45</v>
      </c>
      <c r="F74" s="36"/>
      <c r="G74" s="36"/>
      <c r="H74" s="36"/>
      <c r="I74" s="36"/>
      <c r="J74" s="36"/>
      <c r="K74" s="36"/>
      <c r="L74" s="37"/>
      <c r="M74" s="41"/>
      <c r="R74" s="10"/>
    </row>
    <row r="75" spans="2:18" ht="18" customHeight="1" x14ac:dyDescent="0.3">
      <c r="B75" s="55" t="s">
        <v>46</v>
      </c>
      <c r="C75" s="39">
        <v>9.81</v>
      </c>
      <c r="D75" s="34" t="s">
        <v>168</v>
      </c>
      <c r="E75" s="35" t="s">
        <v>47</v>
      </c>
      <c r="F75" s="36"/>
      <c r="G75" s="36"/>
      <c r="H75" s="36"/>
      <c r="I75" s="36"/>
      <c r="J75" s="36"/>
      <c r="K75" s="36"/>
      <c r="L75" s="37"/>
      <c r="M75" s="41"/>
    </row>
    <row r="76" spans="2:18" ht="18" customHeight="1" x14ac:dyDescent="0.3">
      <c r="B76" s="55" t="s">
        <v>178</v>
      </c>
      <c r="C76" s="39">
        <f>C75*SIN(RADIANS(M18))</f>
        <v>0</v>
      </c>
      <c r="D76" s="34" t="s">
        <v>168</v>
      </c>
      <c r="E76" s="35" t="s">
        <v>48</v>
      </c>
      <c r="F76" s="36"/>
      <c r="G76" s="36"/>
      <c r="H76" s="36"/>
      <c r="I76" s="36"/>
      <c r="J76" s="36"/>
      <c r="K76" s="36"/>
      <c r="L76" s="37"/>
      <c r="M76" s="41"/>
      <c r="R76" s="10"/>
    </row>
    <row r="77" spans="2:18" ht="18" customHeight="1" x14ac:dyDescent="0.3">
      <c r="B77" s="55" t="s">
        <v>179</v>
      </c>
      <c r="C77" s="39">
        <f>C75*COS(RADIANS(M18))</f>
        <v>9.81</v>
      </c>
      <c r="D77" s="34" t="s">
        <v>168</v>
      </c>
      <c r="E77" s="35" t="s">
        <v>49</v>
      </c>
      <c r="F77" s="36"/>
      <c r="G77" s="36"/>
      <c r="H77" s="36"/>
      <c r="I77" s="36"/>
      <c r="J77" s="36"/>
      <c r="K77" s="36"/>
      <c r="L77" s="37"/>
      <c r="M77" s="41"/>
    </row>
    <row r="78" spans="2:18" ht="18" customHeight="1" x14ac:dyDescent="0.3">
      <c r="B78" s="55" t="s">
        <v>180</v>
      </c>
      <c r="C78" s="39">
        <f>C75*SIN(RADIANS(M19))</f>
        <v>0</v>
      </c>
      <c r="D78" s="34" t="s">
        <v>168</v>
      </c>
      <c r="E78" s="35" t="s">
        <v>68</v>
      </c>
      <c r="F78" s="36"/>
      <c r="G78" s="36"/>
      <c r="H78" s="36"/>
      <c r="I78" s="36"/>
      <c r="J78" s="36"/>
      <c r="K78" s="36"/>
      <c r="L78" s="37"/>
      <c r="M78" s="41"/>
      <c r="R78" s="10"/>
    </row>
    <row r="79" spans="2:18" ht="18" customHeight="1" x14ac:dyDescent="0.3">
      <c r="B79" s="55" t="s">
        <v>181</v>
      </c>
      <c r="C79" s="39">
        <f>C75*COS(RADIANS(M19))</f>
        <v>9.81</v>
      </c>
      <c r="D79" s="34" t="s">
        <v>168</v>
      </c>
      <c r="E79" s="35" t="s">
        <v>50</v>
      </c>
      <c r="F79" s="36"/>
      <c r="G79" s="36"/>
      <c r="H79" s="36"/>
      <c r="I79" s="36"/>
      <c r="J79" s="36"/>
      <c r="K79" s="36"/>
      <c r="L79" s="37"/>
      <c r="M79" s="41"/>
    </row>
    <row r="80" spans="2:18" ht="18" customHeight="1" x14ac:dyDescent="0.3">
      <c r="B80" s="57"/>
      <c r="C80" s="58"/>
      <c r="D80" s="44"/>
      <c r="E80" s="40"/>
      <c r="F80" s="40"/>
      <c r="G80" s="40"/>
      <c r="H80" s="40"/>
      <c r="I80" s="40"/>
      <c r="J80" s="40"/>
      <c r="K80" s="40"/>
      <c r="L80" s="40"/>
      <c r="M80" s="41"/>
    </row>
    <row r="81" spans="2:18" ht="18" customHeight="1" x14ac:dyDescent="0.3">
      <c r="B81" s="57"/>
      <c r="C81" s="58"/>
      <c r="D81" s="44"/>
      <c r="E81" s="40"/>
      <c r="F81" s="40"/>
      <c r="G81" s="40"/>
      <c r="H81" s="40"/>
      <c r="I81" s="40"/>
      <c r="J81" s="40"/>
      <c r="K81" s="40"/>
      <c r="L81" s="40"/>
      <c r="M81" s="41"/>
    </row>
    <row r="82" spans="2:18" ht="18" customHeight="1" x14ac:dyDescent="0.3">
      <c r="B82" s="114" t="s">
        <v>111</v>
      </c>
      <c r="C82" s="115"/>
      <c r="D82" s="115"/>
      <c r="E82" s="115"/>
      <c r="F82" s="115"/>
      <c r="G82" s="115"/>
      <c r="H82" s="115"/>
      <c r="I82" s="115"/>
      <c r="J82" s="115"/>
      <c r="K82" s="115"/>
      <c r="L82" s="116"/>
      <c r="M82" s="41"/>
      <c r="R82" s="10"/>
    </row>
    <row r="83" spans="2:18" ht="18" customHeight="1" x14ac:dyDescent="0.3">
      <c r="B83" s="146" t="s">
        <v>70</v>
      </c>
      <c r="C83" s="146"/>
      <c r="D83" s="146"/>
      <c r="E83" s="146"/>
      <c r="F83" s="146"/>
      <c r="G83" s="41"/>
      <c r="H83" s="134" t="s">
        <v>74</v>
      </c>
      <c r="I83" s="135"/>
      <c r="J83" s="135"/>
      <c r="K83" s="135"/>
      <c r="L83" s="136"/>
      <c r="M83" s="41"/>
    </row>
    <row r="84" spans="2:18" ht="18" customHeight="1" x14ac:dyDescent="0.3">
      <c r="B84" s="133" t="s">
        <v>64</v>
      </c>
      <c r="C84" s="133" t="s">
        <v>63</v>
      </c>
      <c r="D84" s="132" t="s">
        <v>65</v>
      </c>
      <c r="E84" s="133" t="s">
        <v>66</v>
      </c>
      <c r="F84" s="133" t="s">
        <v>67</v>
      </c>
      <c r="G84" s="41"/>
      <c r="H84" s="132" t="s">
        <v>65</v>
      </c>
      <c r="I84" s="133" t="s">
        <v>66</v>
      </c>
      <c r="J84" s="133" t="s">
        <v>67</v>
      </c>
      <c r="K84" s="133" t="s">
        <v>66</v>
      </c>
      <c r="L84" s="133" t="s">
        <v>67</v>
      </c>
      <c r="M84" s="41"/>
      <c r="R84" s="10"/>
    </row>
    <row r="85" spans="2:18" ht="18" customHeight="1" x14ac:dyDescent="0.3">
      <c r="B85" s="133"/>
      <c r="C85" s="133"/>
      <c r="D85" s="132"/>
      <c r="E85" s="133"/>
      <c r="F85" s="133"/>
      <c r="G85" s="41"/>
      <c r="H85" s="132"/>
      <c r="I85" s="133"/>
      <c r="J85" s="133"/>
      <c r="K85" s="133"/>
      <c r="L85" s="133"/>
      <c r="M85" s="60"/>
      <c r="N85" s="7"/>
      <c r="O85" s="13"/>
      <c r="P85" s="7"/>
      <c r="Q85" s="11"/>
    </row>
    <row r="86" spans="2:18" ht="18" customHeight="1" x14ac:dyDescent="0.3">
      <c r="B86" s="133" t="s">
        <v>75</v>
      </c>
      <c r="C86" s="131" t="s">
        <v>54</v>
      </c>
      <c r="D86" s="50" t="s">
        <v>51</v>
      </c>
      <c r="E86" s="61">
        <f>E113*$C$57</f>
        <v>0</v>
      </c>
      <c r="F86" s="50" t="s">
        <v>163</v>
      </c>
      <c r="G86" s="41"/>
      <c r="H86" s="59" t="s">
        <v>51</v>
      </c>
      <c r="I86" s="61">
        <f>C57</f>
        <v>0</v>
      </c>
      <c r="J86" s="50" t="s">
        <v>163</v>
      </c>
      <c r="K86" s="61">
        <f>I86/PI()*180</f>
        <v>0</v>
      </c>
      <c r="L86" s="50" t="s">
        <v>182</v>
      </c>
      <c r="M86" s="60"/>
      <c r="N86" s="7"/>
      <c r="O86" s="13"/>
      <c r="P86" s="7"/>
      <c r="Q86" s="11"/>
    </row>
    <row r="87" spans="2:18" ht="18" customHeight="1" x14ac:dyDescent="0.3">
      <c r="B87" s="133"/>
      <c r="C87" s="131"/>
      <c r="D87" s="50" t="s">
        <v>52</v>
      </c>
      <c r="E87" s="61">
        <f>F114*$C$65+H114*$C$71+J114*$C$76</f>
        <v>0</v>
      </c>
      <c r="F87" s="50" t="s">
        <v>168</v>
      </c>
      <c r="G87" s="41"/>
      <c r="H87" s="59" t="s">
        <v>58</v>
      </c>
      <c r="I87" s="61">
        <f>C58</f>
        <v>0</v>
      </c>
      <c r="J87" s="50" t="s">
        <v>163</v>
      </c>
      <c r="K87" s="61">
        <f>I87/PI()*180</f>
        <v>0</v>
      </c>
      <c r="L87" s="50" t="s">
        <v>182</v>
      </c>
      <c r="M87" s="60"/>
      <c r="N87" s="7"/>
      <c r="O87" s="13"/>
      <c r="P87" s="7"/>
      <c r="Q87" s="11"/>
    </row>
    <row r="88" spans="2:18" ht="18" customHeight="1" x14ac:dyDescent="0.3">
      <c r="B88" s="133"/>
      <c r="C88" s="131"/>
      <c r="D88" s="50" t="s">
        <v>53</v>
      </c>
      <c r="E88" s="61">
        <f>G115*$C$66+I115*$C$72+K115*$C$77</f>
        <v>-9.81</v>
      </c>
      <c r="F88" s="50" t="s">
        <v>168</v>
      </c>
      <c r="G88" s="41"/>
      <c r="H88" s="59" t="s">
        <v>59</v>
      </c>
      <c r="I88" s="61">
        <f>MAX(ABS(E99),ABS(E102),ABS(E105),ABS(E108))</f>
        <v>0</v>
      </c>
      <c r="J88" s="50" t="s">
        <v>168</v>
      </c>
      <c r="K88" s="61">
        <f>I88/$C$75</f>
        <v>0</v>
      </c>
      <c r="L88" s="50" t="s">
        <v>14</v>
      </c>
      <c r="M88" s="60"/>
      <c r="N88" s="7"/>
      <c r="O88" s="13"/>
      <c r="P88" s="7"/>
      <c r="Q88" s="11"/>
    </row>
    <row r="89" spans="2:18" ht="18" customHeight="1" x14ac:dyDescent="0.3">
      <c r="B89" s="133"/>
      <c r="C89" s="131" t="s">
        <v>17</v>
      </c>
      <c r="D89" s="50" t="s">
        <v>51</v>
      </c>
      <c r="E89" s="61">
        <f>E116*$C$57</f>
        <v>0</v>
      </c>
      <c r="F89" s="50" t="s">
        <v>163</v>
      </c>
      <c r="G89" s="41"/>
      <c r="H89" s="59" t="s">
        <v>52</v>
      </c>
      <c r="I89" s="61">
        <f>MAX(ABS(E87),ABS(E90),ABS(E93),ABS(E96))</f>
        <v>0</v>
      </c>
      <c r="J89" s="50" t="s">
        <v>168</v>
      </c>
      <c r="K89" s="61">
        <f>I89/$C$75</f>
        <v>0</v>
      </c>
      <c r="L89" s="50" t="s">
        <v>14</v>
      </c>
      <c r="M89" s="60"/>
      <c r="N89" s="7"/>
      <c r="O89" s="13"/>
      <c r="P89" s="7"/>
      <c r="Q89" s="11"/>
    </row>
    <row r="90" spans="2:18" ht="18" customHeight="1" x14ac:dyDescent="0.3">
      <c r="B90" s="133"/>
      <c r="C90" s="131"/>
      <c r="D90" s="50" t="s">
        <v>52</v>
      </c>
      <c r="E90" s="61">
        <f>F117*$C$65+H117*$C$71+J117*$C$76</f>
        <v>0</v>
      </c>
      <c r="F90" s="50" t="s">
        <v>168</v>
      </c>
      <c r="G90" s="41"/>
      <c r="H90" s="59" t="s">
        <v>69</v>
      </c>
      <c r="I90" s="61">
        <f>MAX((ABS(ABS(E88)-$C$75)),(ABS(ABS(E91)-$C$75)),(ABS(ABS(E94)-$C$75)),(ABS(ABS(E97)-$C$75)),(ABS(ABS(E100)-$C$75)),(ABS(ABS(E103)-$C$75)),(ABS(ABS(E106)-$C$75)),(ABS(ABS(E109)-$C$75)))</f>
        <v>0</v>
      </c>
      <c r="J90" s="50" t="s">
        <v>168</v>
      </c>
      <c r="K90" s="61">
        <f>I90/$C$75</f>
        <v>0</v>
      </c>
      <c r="L90" s="50" t="s">
        <v>14</v>
      </c>
      <c r="M90" s="60"/>
      <c r="N90" s="7"/>
      <c r="O90" s="13"/>
      <c r="P90" s="7"/>
      <c r="Q90" s="11"/>
    </row>
    <row r="91" spans="2:18" ht="18" customHeight="1" x14ac:dyDescent="0.3">
      <c r="B91" s="133"/>
      <c r="C91" s="131"/>
      <c r="D91" s="50" t="s">
        <v>53</v>
      </c>
      <c r="E91" s="61">
        <f>G118*$C$66+I118*$C$72+K118*$C$77</f>
        <v>-9.81</v>
      </c>
      <c r="F91" s="50" t="s">
        <v>168</v>
      </c>
      <c r="G91" s="40"/>
      <c r="H91" s="40" t="s">
        <v>73</v>
      </c>
      <c r="I91" s="40"/>
      <c r="J91" s="40"/>
      <c r="K91" s="40"/>
      <c r="L91" s="62"/>
      <c r="M91" s="60"/>
      <c r="N91" s="7"/>
      <c r="O91" s="13"/>
      <c r="P91" s="7"/>
      <c r="Q91" s="11"/>
    </row>
    <row r="92" spans="2:18" ht="18" customHeight="1" x14ac:dyDescent="0.3">
      <c r="B92" s="133" t="s">
        <v>76</v>
      </c>
      <c r="C92" s="131" t="s">
        <v>54</v>
      </c>
      <c r="D92" s="50" t="s">
        <v>51</v>
      </c>
      <c r="E92" s="61">
        <f>E119*$C$57</f>
        <v>0</v>
      </c>
      <c r="F92" s="50" t="s">
        <v>163</v>
      </c>
      <c r="G92" s="40"/>
      <c r="H92" s="40"/>
      <c r="I92" s="40"/>
      <c r="J92" s="40"/>
      <c r="K92" s="40"/>
      <c r="L92" s="62"/>
      <c r="M92" s="60"/>
      <c r="N92" s="7"/>
      <c r="O92" s="13"/>
      <c r="P92" s="7"/>
      <c r="Q92" s="11"/>
    </row>
    <row r="93" spans="2:18" ht="18" customHeight="1" x14ac:dyDescent="0.3">
      <c r="B93" s="133"/>
      <c r="C93" s="131"/>
      <c r="D93" s="50" t="s">
        <v>52</v>
      </c>
      <c r="E93" s="61">
        <f>F120*$C$65+H120*$C$71+J120*$C$76</f>
        <v>0</v>
      </c>
      <c r="F93" s="50" t="s">
        <v>168</v>
      </c>
      <c r="G93" s="40"/>
      <c r="H93" s="40"/>
      <c r="I93" s="40"/>
      <c r="J93" s="40"/>
      <c r="K93" s="40"/>
      <c r="L93" s="62"/>
      <c r="M93" s="60"/>
      <c r="N93" s="7"/>
      <c r="O93" s="13"/>
      <c r="P93" s="7"/>
      <c r="Q93" s="11"/>
    </row>
    <row r="94" spans="2:18" ht="18" customHeight="1" x14ac:dyDescent="0.3">
      <c r="B94" s="133"/>
      <c r="C94" s="131"/>
      <c r="D94" s="50" t="s">
        <v>53</v>
      </c>
      <c r="E94" s="61">
        <f>G121*$C$66+I121*$C$72+K121*$C$77</f>
        <v>-9.81</v>
      </c>
      <c r="F94" s="50" t="s">
        <v>168</v>
      </c>
      <c r="G94" s="40"/>
      <c r="H94" s="41"/>
      <c r="I94" s="41"/>
      <c r="J94" s="41"/>
      <c r="K94" s="41"/>
      <c r="L94" s="41"/>
      <c r="M94" s="60"/>
      <c r="N94" s="7"/>
      <c r="O94" s="13"/>
      <c r="P94" s="7"/>
      <c r="Q94" s="11"/>
    </row>
    <row r="95" spans="2:18" ht="18" customHeight="1" x14ac:dyDescent="0.3">
      <c r="B95" s="133"/>
      <c r="C95" s="131" t="s">
        <v>17</v>
      </c>
      <c r="D95" s="50" t="s">
        <v>51</v>
      </c>
      <c r="E95" s="61">
        <f>E122*$C$57</f>
        <v>0</v>
      </c>
      <c r="F95" s="50" t="s">
        <v>163</v>
      </c>
      <c r="G95" s="40"/>
      <c r="H95" s="41"/>
      <c r="I95" s="41"/>
      <c r="J95" s="41"/>
      <c r="K95" s="41"/>
      <c r="L95" s="41"/>
      <c r="M95" s="60"/>
      <c r="N95" s="7"/>
      <c r="O95" s="13"/>
      <c r="P95" s="7"/>
      <c r="Q95" s="11"/>
    </row>
    <row r="96" spans="2:18" ht="18" customHeight="1" x14ac:dyDescent="0.3">
      <c r="B96" s="133"/>
      <c r="C96" s="131"/>
      <c r="D96" s="50" t="s">
        <v>52</v>
      </c>
      <c r="E96" s="61">
        <f>F123*$C$65+H123*$C$71+J123*$C$76</f>
        <v>0</v>
      </c>
      <c r="F96" s="50" t="s">
        <v>168</v>
      </c>
      <c r="G96" s="40"/>
      <c r="H96" s="41"/>
      <c r="I96" s="41"/>
      <c r="J96" s="41"/>
      <c r="K96" s="41"/>
      <c r="L96" s="41"/>
      <c r="M96" s="60"/>
      <c r="N96" s="7"/>
      <c r="O96" s="13"/>
      <c r="P96" s="7"/>
      <c r="Q96" s="11"/>
    </row>
    <row r="97" spans="2:18" ht="18" customHeight="1" x14ac:dyDescent="0.3">
      <c r="B97" s="133"/>
      <c r="C97" s="131"/>
      <c r="D97" s="50" t="s">
        <v>53</v>
      </c>
      <c r="E97" s="61">
        <f>G124*$C$66+I124*$C$72+K124*$C$77</f>
        <v>-9.81</v>
      </c>
      <c r="F97" s="50" t="s">
        <v>168</v>
      </c>
      <c r="G97" s="40"/>
      <c r="H97" s="41"/>
      <c r="I97" s="41"/>
      <c r="J97" s="41"/>
      <c r="K97" s="41"/>
      <c r="L97" s="41"/>
      <c r="M97" s="60"/>
      <c r="N97" s="7"/>
      <c r="O97" s="13"/>
      <c r="P97" s="7"/>
      <c r="Q97" s="11"/>
    </row>
    <row r="98" spans="2:18" ht="18" customHeight="1" x14ac:dyDescent="0.3">
      <c r="B98" s="133" t="s">
        <v>77</v>
      </c>
      <c r="C98" s="131" t="s">
        <v>54</v>
      </c>
      <c r="D98" s="50" t="s">
        <v>58</v>
      </c>
      <c r="E98" s="61">
        <f>L125*$C$58</f>
        <v>0</v>
      </c>
      <c r="F98" s="50" t="s">
        <v>163</v>
      </c>
      <c r="G98" s="40"/>
      <c r="H98" s="41"/>
      <c r="I98" s="41"/>
      <c r="J98" s="41"/>
      <c r="K98" s="41"/>
      <c r="L98" s="41"/>
      <c r="M98" s="60"/>
      <c r="N98" s="7"/>
      <c r="O98" s="13"/>
      <c r="P98" s="7"/>
      <c r="Q98" s="11"/>
    </row>
    <row r="99" spans="2:18" ht="18" customHeight="1" x14ac:dyDescent="0.3">
      <c r="B99" s="133"/>
      <c r="C99" s="131"/>
      <c r="D99" s="50" t="s">
        <v>59</v>
      </c>
      <c r="E99" s="61">
        <f>M126*$C$68+O126*$C$73+Q126*$C$78</f>
        <v>0</v>
      </c>
      <c r="F99" s="50" t="s">
        <v>168</v>
      </c>
      <c r="G99" s="40"/>
      <c r="H99" s="41"/>
      <c r="I99" s="41"/>
      <c r="J99" s="41"/>
      <c r="K99" s="41"/>
      <c r="L99" s="41"/>
      <c r="M99" s="60"/>
      <c r="N99" s="7"/>
      <c r="O99" s="13"/>
      <c r="P99" s="7"/>
      <c r="Q99" s="11"/>
    </row>
    <row r="100" spans="2:18" ht="18" customHeight="1" x14ac:dyDescent="0.3">
      <c r="B100" s="133"/>
      <c r="C100" s="131"/>
      <c r="D100" s="50" t="s">
        <v>53</v>
      </c>
      <c r="E100" s="61">
        <f>N127*$C$69+P127*$C$74+R127*$C$79</f>
        <v>-9.81</v>
      </c>
      <c r="F100" s="50" t="s">
        <v>168</v>
      </c>
      <c r="G100" s="40"/>
      <c r="H100" s="41"/>
      <c r="I100" s="41"/>
      <c r="J100" s="41"/>
      <c r="K100" s="41"/>
      <c r="L100" s="41"/>
      <c r="M100" s="60"/>
      <c r="N100" s="7"/>
      <c r="O100" s="13"/>
      <c r="P100" s="7"/>
      <c r="Q100" s="11"/>
    </row>
    <row r="101" spans="2:18" ht="18" customHeight="1" x14ac:dyDescent="0.3">
      <c r="B101" s="133"/>
      <c r="C101" s="131" t="s">
        <v>17</v>
      </c>
      <c r="D101" s="50" t="s">
        <v>58</v>
      </c>
      <c r="E101" s="61">
        <f>L128*$C$58</f>
        <v>0</v>
      </c>
      <c r="F101" s="50" t="s">
        <v>163</v>
      </c>
      <c r="G101" s="40"/>
      <c r="H101" s="41"/>
      <c r="I101" s="41"/>
      <c r="J101" s="41"/>
      <c r="K101" s="41"/>
      <c r="L101" s="41"/>
      <c r="M101" s="60"/>
      <c r="N101" s="7"/>
      <c r="O101" s="13"/>
      <c r="P101" s="7"/>
      <c r="Q101" s="11"/>
    </row>
    <row r="102" spans="2:18" ht="18" customHeight="1" x14ac:dyDescent="0.3">
      <c r="B102" s="133"/>
      <c r="C102" s="131"/>
      <c r="D102" s="50" t="s">
        <v>59</v>
      </c>
      <c r="E102" s="61">
        <f>M129*$C$68+O129*$C$73+Q129*$C$78</f>
        <v>0</v>
      </c>
      <c r="F102" s="50" t="s">
        <v>168</v>
      </c>
      <c r="G102" s="40"/>
      <c r="H102" s="40"/>
      <c r="I102" s="40"/>
      <c r="J102" s="40"/>
      <c r="K102" s="40"/>
      <c r="L102" s="62"/>
      <c r="M102" s="60"/>
      <c r="N102" s="7"/>
      <c r="O102" s="13"/>
      <c r="P102" s="7"/>
      <c r="Q102" s="11"/>
    </row>
    <row r="103" spans="2:18" ht="18" customHeight="1" x14ac:dyDescent="0.3">
      <c r="B103" s="133"/>
      <c r="C103" s="131"/>
      <c r="D103" s="50" t="s">
        <v>53</v>
      </c>
      <c r="E103" s="61">
        <f>N130*$C$69+P130*$C$74+R130*$C$79</f>
        <v>-9.81</v>
      </c>
      <c r="F103" s="50" t="s">
        <v>168</v>
      </c>
      <c r="G103" s="40"/>
      <c r="H103" s="40"/>
      <c r="I103" s="40"/>
      <c r="J103" s="40"/>
      <c r="K103" s="40"/>
      <c r="L103" s="62"/>
      <c r="M103" s="60"/>
      <c r="N103" s="7"/>
      <c r="O103" s="13"/>
      <c r="P103" s="7"/>
      <c r="Q103" s="11"/>
    </row>
    <row r="104" spans="2:18" ht="18" customHeight="1" x14ac:dyDescent="0.3">
      <c r="B104" s="133" t="s">
        <v>78</v>
      </c>
      <c r="C104" s="131" t="s">
        <v>54</v>
      </c>
      <c r="D104" s="50" t="s">
        <v>58</v>
      </c>
      <c r="E104" s="61">
        <f>L131*$C$58</f>
        <v>0</v>
      </c>
      <c r="F104" s="50" t="s">
        <v>163</v>
      </c>
      <c r="G104" s="40"/>
      <c r="H104" s="40"/>
      <c r="I104" s="40"/>
      <c r="J104" s="40"/>
      <c r="K104" s="40"/>
      <c r="L104" s="62"/>
      <c r="M104" s="60"/>
      <c r="N104" s="7"/>
      <c r="O104" s="13"/>
      <c r="P104" s="7"/>
      <c r="Q104" s="11"/>
    </row>
    <row r="105" spans="2:18" ht="18" customHeight="1" x14ac:dyDescent="0.3">
      <c r="B105" s="133"/>
      <c r="C105" s="131"/>
      <c r="D105" s="50" t="s">
        <v>59</v>
      </c>
      <c r="E105" s="61">
        <f>M132*$C$68+O132*$C$73+Q132*$C$78</f>
        <v>0</v>
      </c>
      <c r="F105" s="50" t="s">
        <v>168</v>
      </c>
      <c r="G105" s="40"/>
      <c r="H105" s="40"/>
      <c r="I105" s="40"/>
      <c r="J105" s="40"/>
      <c r="K105" s="40"/>
      <c r="L105" s="62"/>
      <c r="M105" s="60"/>
      <c r="N105" s="7"/>
      <c r="O105" s="13"/>
      <c r="P105" s="7"/>
      <c r="Q105" s="11"/>
    </row>
    <row r="106" spans="2:18" ht="18" customHeight="1" x14ac:dyDescent="0.3">
      <c r="B106" s="133"/>
      <c r="C106" s="131"/>
      <c r="D106" s="50" t="s">
        <v>53</v>
      </c>
      <c r="E106" s="61">
        <f>N133*$C$69+P133*$C$74+R133*$C$79</f>
        <v>-9.81</v>
      </c>
      <c r="F106" s="50" t="s">
        <v>168</v>
      </c>
      <c r="G106" s="40"/>
      <c r="H106" s="40"/>
      <c r="I106" s="40"/>
      <c r="J106" s="40"/>
      <c r="K106" s="40"/>
      <c r="L106" s="62"/>
      <c r="M106" s="60"/>
      <c r="N106" s="7"/>
      <c r="O106" s="13"/>
      <c r="P106" s="7"/>
      <c r="Q106" s="11"/>
    </row>
    <row r="107" spans="2:18" ht="18" customHeight="1" x14ac:dyDescent="0.3">
      <c r="B107" s="133"/>
      <c r="C107" s="131" t="s">
        <v>17</v>
      </c>
      <c r="D107" s="50" t="s">
        <v>58</v>
      </c>
      <c r="E107" s="61">
        <f>L134*$C$58</f>
        <v>0</v>
      </c>
      <c r="F107" s="50" t="s">
        <v>163</v>
      </c>
      <c r="G107" s="40"/>
      <c r="H107" s="40"/>
      <c r="I107" s="40"/>
      <c r="J107" s="40"/>
      <c r="K107" s="40"/>
      <c r="L107" s="62"/>
      <c r="M107" s="60"/>
      <c r="N107" s="7"/>
      <c r="O107" s="13"/>
      <c r="P107" s="7"/>
      <c r="Q107" s="11"/>
    </row>
    <row r="108" spans="2:18" ht="18" customHeight="1" x14ac:dyDescent="0.3">
      <c r="B108" s="133"/>
      <c r="C108" s="131"/>
      <c r="D108" s="50" t="s">
        <v>59</v>
      </c>
      <c r="E108" s="61">
        <f>M135*$C$68+O135*$C$73+Q135*$C$78</f>
        <v>0</v>
      </c>
      <c r="F108" s="50" t="s">
        <v>168</v>
      </c>
      <c r="G108" s="40"/>
      <c r="H108" s="40"/>
      <c r="I108" s="40"/>
      <c r="J108" s="40"/>
      <c r="K108" s="40"/>
      <c r="L108" s="62"/>
      <c r="M108" s="60"/>
      <c r="N108" s="7"/>
      <c r="O108" s="13"/>
      <c r="P108" s="7"/>
      <c r="Q108" s="11"/>
    </row>
    <row r="109" spans="2:18" ht="18" customHeight="1" x14ac:dyDescent="0.3">
      <c r="B109" s="133"/>
      <c r="C109" s="131"/>
      <c r="D109" s="50" t="s">
        <v>53</v>
      </c>
      <c r="E109" s="61">
        <f>N136*$C$69+P136*$C$74+R136*$C$79</f>
        <v>-9.81</v>
      </c>
      <c r="F109" s="50" t="s">
        <v>168</v>
      </c>
      <c r="G109" s="40"/>
      <c r="H109" s="40"/>
      <c r="I109" s="40"/>
      <c r="J109" s="40"/>
      <c r="K109" s="40"/>
      <c r="L109" s="62"/>
      <c r="M109" s="60"/>
      <c r="N109" s="7"/>
      <c r="O109" s="13"/>
      <c r="P109" s="7"/>
      <c r="Q109" s="11"/>
    </row>
    <row r="110" spans="2:18" ht="18" customHeight="1" x14ac:dyDescent="0.3">
      <c r="C110" s="11"/>
      <c r="D110" s="7"/>
      <c r="E110" s="5"/>
      <c r="F110" s="5"/>
      <c r="G110" s="5"/>
      <c r="H110" s="5"/>
      <c r="I110" s="5"/>
      <c r="J110" s="5"/>
      <c r="K110" s="5"/>
      <c r="L110" s="14"/>
      <c r="M110" s="12"/>
      <c r="N110" s="7"/>
      <c r="O110" s="13"/>
      <c r="P110" s="7"/>
      <c r="Q110" s="11"/>
    </row>
    <row r="111" spans="2:18" ht="18" customHeight="1" x14ac:dyDescent="0.3">
      <c r="E111" s="74"/>
      <c r="F111" s="74"/>
      <c r="G111" s="74"/>
      <c r="H111" s="74"/>
      <c r="I111" s="74"/>
      <c r="J111" s="74"/>
      <c r="K111" s="74"/>
    </row>
    <row r="112" spans="2:18" ht="14.25" hidden="1" customHeight="1" x14ac:dyDescent="0.3">
      <c r="C112" s="4" t="s">
        <v>61</v>
      </c>
      <c r="E112" s="15" t="s">
        <v>113</v>
      </c>
      <c r="F112" s="16" t="s">
        <v>114</v>
      </c>
      <c r="G112" s="16" t="s">
        <v>115</v>
      </c>
      <c r="H112" s="16" t="s">
        <v>116</v>
      </c>
      <c r="I112" s="16" t="s">
        <v>117</v>
      </c>
      <c r="J112" s="16" t="s">
        <v>118</v>
      </c>
      <c r="K112" s="17" t="s">
        <v>119</v>
      </c>
      <c r="L112" s="18" t="s">
        <v>120</v>
      </c>
      <c r="M112" s="19" t="s">
        <v>121</v>
      </c>
      <c r="N112" s="19" t="s">
        <v>122</v>
      </c>
      <c r="O112" s="19" t="s">
        <v>123</v>
      </c>
      <c r="P112" s="19" t="s">
        <v>124</v>
      </c>
      <c r="Q112" s="19" t="s">
        <v>125</v>
      </c>
      <c r="R112" s="20" t="s">
        <v>126</v>
      </c>
    </row>
    <row r="113" spans="2:18" ht="14.25" hidden="1" customHeight="1" x14ac:dyDescent="0.3">
      <c r="B113" s="144" t="s">
        <v>55</v>
      </c>
      <c r="C113" s="145" t="s">
        <v>54</v>
      </c>
      <c r="D113" s="21" t="s">
        <v>51</v>
      </c>
      <c r="E113" s="22">
        <v>-1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23">
        <v>0</v>
      </c>
      <c r="L113" s="24" t="s">
        <v>17</v>
      </c>
      <c r="M113" s="4" t="s">
        <v>17</v>
      </c>
      <c r="N113" s="4" t="s">
        <v>17</v>
      </c>
      <c r="O113" s="4" t="s">
        <v>17</v>
      </c>
      <c r="P113" s="4" t="s">
        <v>17</v>
      </c>
      <c r="Q113" s="4" t="s">
        <v>17</v>
      </c>
      <c r="R113" s="25" t="s">
        <v>17</v>
      </c>
    </row>
    <row r="114" spans="2:18" ht="14.25" hidden="1" customHeight="1" x14ac:dyDescent="0.3">
      <c r="B114" s="144"/>
      <c r="C114" s="145"/>
      <c r="D114" s="21" t="s">
        <v>52</v>
      </c>
      <c r="E114" s="22">
        <v>0</v>
      </c>
      <c r="F114" s="8">
        <v>1</v>
      </c>
      <c r="G114" s="8">
        <v>0</v>
      </c>
      <c r="H114" s="8">
        <v>1</v>
      </c>
      <c r="I114" s="8">
        <v>0</v>
      </c>
      <c r="J114" s="8">
        <v>1</v>
      </c>
      <c r="K114" s="23">
        <v>0</v>
      </c>
      <c r="L114" s="24" t="s">
        <v>17</v>
      </c>
      <c r="M114" s="4" t="s">
        <v>17</v>
      </c>
      <c r="N114" s="4" t="s">
        <v>17</v>
      </c>
      <c r="O114" s="4" t="s">
        <v>17</v>
      </c>
      <c r="P114" s="4" t="s">
        <v>17</v>
      </c>
      <c r="Q114" s="4" t="s">
        <v>17</v>
      </c>
      <c r="R114" s="25" t="s">
        <v>17</v>
      </c>
    </row>
    <row r="115" spans="2:18" ht="14.25" hidden="1" customHeight="1" x14ac:dyDescent="0.3">
      <c r="B115" s="144"/>
      <c r="C115" s="145"/>
      <c r="D115" s="21" t="s">
        <v>53</v>
      </c>
      <c r="E115" s="22">
        <v>0</v>
      </c>
      <c r="F115" s="8">
        <v>0</v>
      </c>
      <c r="G115" s="8">
        <f>IF($C$20=0,0,IF($C$20/ABS($C$20)=1,-1,1))</f>
        <v>0</v>
      </c>
      <c r="H115" s="8">
        <v>0</v>
      </c>
      <c r="I115" s="8">
        <v>-1</v>
      </c>
      <c r="J115" s="8">
        <v>0</v>
      </c>
      <c r="K115" s="23">
        <v>-1</v>
      </c>
      <c r="L115" s="24" t="s">
        <v>17</v>
      </c>
      <c r="M115" s="4" t="s">
        <v>17</v>
      </c>
      <c r="N115" s="4" t="s">
        <v>17</v>
      </c>
      <c r="O115" s="4" t="s">
        <v>17</v>
      </c>
      <c r="P115" s="4" t="s">
        <v>17</v>
      </c>
      <c r="Q115" s="4" t="s">
        <v>17</v>
      </c>
      <c r="R115" s="25" t="s">
        <v>17</v>
      </c>
    </row>
    <row r="116" spans="2:18" ht="14.25" hidden="1" customHeight="1" x14ac:dyDescent="0.3">
      <c r="B116" s="144"/>
      <c r="C116" s="145" t="s">
        <v>17</v>
      </c>
      <c r="D116" s="21" t="s">
        <v>51</v>
      </c>
      <c r="E116" s="22">
        <v>-1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23">
        <v>0</v>
      </c>
      <c r="L116" s="24" t="s">
        <v>17</v>
      </c>
      <c r="M116" s="4" t="s">
        <v>17</v>
      </c>
      <c r="N116" s="4" t="s">
        <v>17</v>
      </c>
      <c r="O116" s="4" t="s">
        <v>17</v>
      </c>
      <c r="P116" s="4" t="s">
        <v>17</v>
      </c>
      <c r="Q116" s="4" t="s">
        <v>17</v>
      </c>
      <c r="R116" s="25" t="s">
        <v>17</v>
      </c>
    </row>
    <row r="117" spans="2:18" ht="14.25" hidden="1" customHeight="1" x14ac:dyDescent="0.3">
      <c r="B117" s="144"/>
      <c r="C117" s="145"/>
      <c r="D117" s="21" t="s">
        <v>52</v>
      </c>
      <c r="E117" s="22">
        <v>0</v>
      </c>
      <c r="F117" s="8">
        <v>1</v>
      </c>
      <c r="G117" s="8">
        <v>0</v>
      </c>
      <c r="H117" s="8">
        <v>-1</v>
      </c>
      <c r="I117" s="8">
        <v>0</v>
      </c>
      <c r="J117" s="8">
        <v>1</v>
      </c>
      <c r="K117" s="23">
        <v>0</v>
      </c>
      <c r="L117" s="24" t="s">
        <v>17</v>
      </c>
      <c r="M117" s="4" t="s">
        <v>17</v>
      </c>
      <c r="N117" s="4" t="s">
        <v>17</v>
      </c>
      <c r="O117" s="4" t="s">
        <v>17</v>
      </c>
      <c r="P117" s="4" t="s">
        <v>17</v>
      </c>
      <c r="Q117" s="4" t="s">
        <v>17</v>
      </c>
      <c r="R117" s="25" t="s">
        <v>17</v>
      </c>
    </row>
    <row r="118" spans="2:18" ht="14.25" hidden="1" customHeight="1" x14ac:dyDescent="0.3">
      <c r="B118" s="144"/>
      <c r="C118" s="145"/>
      <c r="D118" s="21" t="s">
        <v>53</v>
      </c>
      <c r="E118" s="22">
        <v>0</v>
      </c>
      <c r="F118" s="8">
        <v>0</v>
      </c>
      <c r="G118" s="8">
        <f>IF($C$20=0,0,IF($C$20/ABS($C$20)=1,-1,1))</f>
        <v>0</v>
      </c>
      <c r="H118" s="8">
        <v>0</v>
      </c>
      <c r="I118" s="8">
        <v>1</v>
      </c>
      <c r="J118" s="8">
        <v>0</v>
      </c>
      <c r="K118" s="23">
        <v>-1</v>
      </c>
      <c r="L118" s="24" t="s">
        <v>17</v>
      </c>
      <c r="M118" s="4" t="s">
        <v>17</v>
      </c>
      <c r="N118" s="4" t="s">
        <v>17</v>
      </c>
      <c r="O118" s="4" t="s">
        <v>17</v>
      </c>
      <c r="P118" s="4" t="s">
        <v>17</v>
      </c>
      <c r="Q118" s="4" t="s">
        <v>17</v>
      </c>
      <c r="R118" s="25" t="s">
        <v>17</v>
      </c>
    </row>
    <row r="119" spans="2:18" ht="14.25" hidden="1" customHeight="1" x14ac:dyDescent="0.3">
      <c r="B119" s="144" t="s">
        <v>56</v>
      </c>
      <c r="C119" s="145" t="s">
        <v>54</v>
      </c>
      <c r="D119" s="21" t="s">
        <v>51</v>
      </c>
      <c r="E119" s="22">
        <v>1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23">
        <v>0</v>
      </c>
      <c r="L119" s="24" t="s">
        <v>17</v>
      </c>
      <c r="M119" s="4" t="s">
        <v>17</v>
      </c>
      <c r="N119" s="4" t="s">
        <v>17</v>
      </c>
      <c r="O119" s="4" t="s">
        <v>17</v>
      </c>
      <c r="P119" s="4" t="s">
        <v>17</v>
      </c>
      <c r="Q119" s="4" t="s">
        <v>17</v>
      </c>
      <c r="R119" s="25" t="s">
        <v>17</v>
      </c>
    </row>
    <row r="120" spans="2:18" ht="14.25" hidden="1" customHeight="1" x14ac:dyDescent="0.3">
      <c r="B120" s="144"/>
      <c r="C120" s="145"/>
      <c r="D120" s="21" t="s">
        <v>52</v>
      </c>
      <c r="E120" s="22">
        <v>0</v>
      </c>
      <c r="F120" s="8">
        <v>-1</v>
      </c>
      <c r="G120" s="8">
        <v>0</v>
      </c>
      <c r="H120" s="8">
        <v>-1</v>
      </c>
      <c r="I120" s="8">
        <v>0</v>
      </c>
      <c r="J120" s="8">
        <v>-1</v>
      </c>
      <c r="K120" s="23">
        <v>0</v>
      </c>
      <c r="L120" s="24" t="s">
        <v>17</v>
      </c>
      <c r="M120" s="4" t="s">
        <v>17</v>
      </c>
      <c r="N120" s="4" t="s">
        <v>17</v>
      </c>
      <c r="O120" s="4" t="s">
        <v>17</v>
      </c>
      <c r="P120" s="4" t="s">
        <v>17</v>
      </c>
      <c r="Q120" s="4" t="s">
        <v>17</v>
      </c>
      <c r="R120" s="25" t="s">
        <v>17</v>
      </c>
    </row>
    <row r="121" spans="2:18" ht="14.25" hidden="1" customHeight="1" x14ac:dyDescent="0.3">
      <c r="B121" s="144"/>
      <c r="C121" s="145"/>
      <c r="D121" s="21" t="s">
        <v>53</v>
      </c>
      <c r="E121" s="22">
        <v>0</v>
      </c>
      <c r="F121" s="8">
        <v>0</v>
      </c>
      <c r="G121" s="8">
        <f>IF($C$20=0,0,IF($C$20/ABS($C$20)=1,1,-1))</f>
        <v>0</v>
      </c>
      <c r="H121" s="8">
        <v>0</v>
      </c>
      <c r="I121" s="8">
        <v>-1</v>
      </c>
      <c r="J121" s="8">
        <v>0</v>
      </c>
      <c r="K121" s="23">
        <v>-1</v>
      </c>
      <c r="L121" s="24" t="s">
        <v>17</v>
      </c>
      <c r="M121" s="4" t="s">
        <v>17</v>
      </c>
      <c r="N121" s="4" t="s">
        <v>17</v>
      </c>
      <c r="O121" s="4" t="s">
        <v>17</v>
      </c>
      <c r="P121" s="4" t="s">
        <v>17</v>
      </c>
      <c r="Q121" s="4" t="s">
        <v>17</v>
      </c>
      <c r="R121" s="25" t="s">
        <v>17</v>
      </c>
    </row>
    <row r="122" spans="2:18" ht="14.25" hidden="1" customHeight="1" x14ac:dyDescent="0.3">
      <c r="B122" s="144"/>
      <c r="C122" s="145" t="s">
        <v>17</v>
      </c>
      <c r="D122" s="21" t="s">
        <v>51</v>
      </c>
      <c r="E122" s="22">
        <v>1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23">
        <v>0</v>
      </c>
      <c r="L122" s="24" t="s">
        <v>17</v>
      </c>
      <c r="M122" s="4" t="s">
        <v>17</v>
      </c>
      <c r="N122" s="4" t="s">
        <v>17</v>
      </c>
      <c r="O122" s="4" t="s">
        <v>17</v>
      </c>
      <c r="P122" s="4" t="s">
        <v>17</v>
      </c>
      <c r="Q122" s="4" t="s">
        <v>17</v>
      </c>
      <c r="R122" s="25" t="s">
        <v>17</v>
      </c>
    </row>
    <row r="123" spans="2:18" ht="14.25" hidden="1" customHeight="1" x14ac:dyDescent="0.3">
      <c r="B123" s="144"/>
      <c r="C123" s="145"/>
      <c r="D123" s="21" t="s">
        <v>52</v>
      </c>
      <c r="E123" s="22">
        <v>0</v>
      </c>
      <c r="F123" s="8">
        <v>-1</v>
      </c>
      <c r="G123" s="8">
        <v>0</v>
      </c>
      <c r="H123" s="8">
        <v>1</v>
      </c>
      <c r="I123" s="8">
        <v>0</v>
      </c>
      <c r="J123" s="8">
        <v>-1</v>
      </c>
      <c r="K123" s="23">
        <v>0</v>
      </c>
      <c r="L123" s="24" t="s">
        <v>17</v>
      </c>
      <c r="M123" s="4" t="s">
        <v>17</v>
      </c>
      <c r="N123" s="4" t="s">
        <v>17</v>
      </c>
      <c r="O123" s="4" t="s">
        <v>17</v>
      </c>
      <c r="P123" s="4" t="s">
        <v>17</v>
      </c>
      <c r="Q123" s="4" t="s">
        <v>17</v>
      </c>
      <c r="R123" s="25" t="s">
        <v>17</v>
      </c>
    </row>
    <row r="124" spans="2:18" ht="14.25" hidden="1" customHeight="1" x14ac:dyDescent="0.3">
      <c r="B124" s="144"/>
      <c r="C124" s="145"/>
      <c r="D124" s="21" t="s">
        <v>53</v>
      </c>
      <c r="E124" s="22">
        <v>0</v>
      </c>
      <c r="F124" s="8">
        <v>0</v>
      </c>
      <c r="G124" s="8">
        <f>IF($C$20=0,0,IF($C$20/ABS($C$20)=1,1,-1))</f>
        <v>0</v>
      </c>
      <c r="H124" s="8">
        <v>0</v>
      </c>
      <c r="I124" s="8">
        <v>1</v>
      </c>
      <c r="J124" s="8">
        <v>0</v>
      </c>
      <c r="K124" s="23">
        <v>-1</v>
      </c>
      <c r="L124" s="24" t="s">
        <v>17</v>
      </c>
      <c r="M124" s="4" t="s">
        <v>17</v>
      </c>
      <c r="N124" s="4" t="s">
        <v>17</v>
      </c>
      <c r="O124" s="4" t="s">
        <v>17</v>
      </c>
      <c r="P124" s="4" t="s">
        <v>17</v>
      </c>
      <c r="Q124" s="4" t="s">
        <v>17</v>
      </c>
      <c r="R124" s="25" t="s">
        <v>17</v>
      </c>
    </row>
    <row r="125" spans="2:18" ht="14.25" hidden="1" customHeight="1" x14ac:dyDescent="0.3">
      <c r="B125" s="144" t="s">
        <v>57</v>
      </c>
      <c r="C125" s="145" t="s">
        <v>54</v>
      </c>
      <c r="D125" s="21" t="s">
        <v>58</v>
      </c>
      <c r="E125" s="22" t="s">
        <v>17</v>
      </c>
      <c r="F125" s="8" t="s">
        <v>17</v>
      </c>
      <c r="G125" s="8" t="s">
        <v>17</v>
      </c>
      <c r="H125" s="8" t="s">
        <v>17</v>
      </c>
      <c r="I125" s="8" t="s">
        <v>17</v>
      </c>
      <c r="J125" s="8" t="s">
        <v>17</v>
      </c>
      <c r="K125" s="23" t="s">
        <v>17</v>
      </c>
      <c r="L125" s="22">
        <v>1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23">
        <v>0</v>
      </c>
    </row>
    <row r="126" spans="2:18" ht="14.25" hidden="1" customHeight="1" x14ac:dyDescent="0.3">
      <c r="B126" s="144"/>
      <c r="C126" s="145"/>
      <c r="D126" s="21" t="s">
        <v>59</v>
      </c>
      <c r="E126" s="22" t="s">
        <v>17</v>
      </c>
      <c r="F126" s="8" t="s">
        <v>17</v>
      </c>
      <c r="G126" s="8" t="s">
        <v>17</v>
      </c>
      <c r="H126" s="8" t="s">
        <v>17</v>
      </c>
      <c r="I126" s="8" t="s">
        <v>17</v>
      </c>
      <c r="J126" s="8" t="s">
        <v>17</v>
      </c>
      <c r="K126" s="23" t="s">
        <v>17</v>
      </c>
      <c r="L126" s="22">
        <v>0</v>
      </c>
      <c r="M126" s="8">
        <v>1</v>
      </c>
      <c r="N126" s="8">
        <v>0</v>
      </c>
      <c r="O126" s="8">
        <v>1</v>
      </c>
      <c r="P126" s="8">
        <v>0</v>
      </c>
      <c r="Q126" s="8">
        <v>1</v>
      </c>
      <c r="R126" s="23">
        <v>0</v>
      </c>
    </row>
    <row r="127" spans="2:18" ht="14.25" hidden="1" customHeight="1" x14ac:dyDescent="0.3">
      <c r="B127" s="144"/>
      <c r="C127" s="145"/>
      <c r="D127" s="21" t="s">
        <v>53</v>
      </c>
      <c r="E127" s="22" t="s">
        <v>17</v>
      </c>
      <c r="F127" s="8" t="s">
        <v>17</v>
      </c>
      <c r="G127" s="8" t="s">
        <v>17</v>
      </c>
      <c r="H127" s="8" t="s">
        <v>17</v>
      </c>
      <c r="I127" s="8" t="s">
        <v>17</v>
      </c>
      <c r="J127" s="8" t="s">
        <v>17</v>
      </c>
      <c r="K127" s="23" t="s">
        <v>17</v>
      </c>
      <c r="L127" s="22">
        <v>0</v>
      </c>
      <c r="M127" s="8">
        <v>0</v>
      </c>
      <c r="N127" s="8">
        <f>IF($C$19-$C$13=0,0,IF(($C$19-$C$13)/ABS($C$19-$C$13)=1,-1,1))</f>
        <v>1</v>
      </c>
      <c r="O127" s="8">
        <v>0</v>
      </c>
      <c r="P127" s="8">
        <v>-1</v>
      </c>
      <c r="Q127" s="8">
        <v>0</v>
      </c>
      <c r="R127" s="23">
        <v>-1</v>
      </c>
    </row>
    <row r="128" spans="2:18" ht="14.25" hidden="1" customHeight="1" x14ac:dyDescent="0.3">
      <c r="B128" s="144"/>
      <c r="C128" s="145" t="s">
        <v>17</v>
      </c>
      <c r="D128" s="21" t="s">
        <v>58</v>
      </c>
      <c r="E128" s="22" t="s">
        <v>17</v>
      </c>
      <c r="F128" s="8" t="s">
        <v>17</v>
      </c>
      <c r="G128" s="8" t="s">
        <v>17</v>
      </c>
      <c r="H128" s="8" t="s">
        <v>17</v>
      </c>
      <c r="I128" s="8" t="s">
        <v>17</v>
      </c>
      <c r="J128" s="8" t="s">
        <v>17</v>
      </c>
      <c r="K128" s="23" t="s">
        <v>17</v>
      </c>
      <c r="L128" s="22">
        <v>1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23">
        <v>0</v>
      </c>
    </row>
    <row r="129" spans="2:18" ht="14.25" hidden="1" customHeight="1" x14ac:dyDescent="0.3">
      <c r="B129" s="144"/>
      <c r="C129" s="145"/>
      <c r="D129" s="21" t="s">
        <v>59</v>
      </c>
      <c r="E129" s="22" t="s">
        <v>17</v>
      </c>
      <c r="F129" s="8" t="s">
        <v>17</v>
      </c>
      <c r="G129" s="8" t="s">
        <v>17</v>
      </c>
      <c r="H129" s="8" t="s">
        <v>17</v>
      </c>
      <c r="I129" s="8" t="s">
        <v>17</v>
      </c>
      <c r="J129" s="8" t="s">
        <v>17</v>
      </c>
      <c r="K129" s="23" t="s">
        <v>17</v>
      </c>
      <c r="L129" s="22">
        <v>0</v>
      </c>
      <c r="M129" s="8">
        <v>1</v>
      </c>
      <c r="N129" s="8">
        <v>0</v>
      </c>
      <c r="O129" s="8">
        <v>-1</v>
      </c>
      <c r="P129" s="8">
        <v>0</v>
      </c>
      <c r="Q129" s="8">
        <v>1</v>
      </c>
      <c r="R129" s="23">
        <v>0</v>
      </c>
    </row>
    <row r="130" spans="2:18" ht="14.25" hidden="1" customHeight="1" x14ac:dyDescent="0.3">
      <c r="B130" s="144"/>
      <c r="C130" s="145"/>
      <c r="D130" s="21" t="s">
        <v>53</v>
      </c>
      <c r="E130" s="22" t="s">
        <v>17</v>
      </c>
      <c r="F130" s="8" t="s">
        <v>17</v>
      </c>
      <c r="G130" s="8" t="s">
        <v>17</v>
      </c>
      <c r="H130" s="8" t="s">
        <v>17</v>
      </c>
      <c r="I130" s="8" t="s">
        <v>17</v>
      </c>
      <c r="J130" s="8" t="s">
        <v>17</v>
      </c>
      <c r="K130" s="23" t="s">
        <v>17</v>
      </c>
      <c r="L130" s="22">
        <v>0</v>
      </c>
      <c r="M130" s="8">
        <v>0</v>
      </c>
      <c r="N130" s="8">
        <f>IF($C$19-$C$13=0,0,IF(($C$19-$C$13)/ABS($C$19-$C$13)=1,-1,1))</f>
        <v>1</v>
      </c>
      <c r="O130" s="8">
        <v>0</v>
      </c>
      <c r="P130" s="8">
        <v>1</v>
      </c>
      <c r="Q130" s="8">
        <v>0</v>
      </c>
      <c r="R130" s="23">
        <v>-1</v>
      </c>
    </row>
    <row r="131" spans="2:18" ht="14.25" hidden="1" customHeight="1" x14ac:dyDescent="0.3">
      <c r="B131" s="144" t="s">
        <v>62</v>
      </c>
      <c r="C131" s="145" t="s">
        <v>54</v>
      </c>
      <c r="D131" s="21" t="s">
        <v>58</v>
      </c>
      <c r="E131" s="22" t="s">
        <v>17</v>
      </c>
      <c r="F131" s="8" t="s">
        <v>17</v>
      </c>
      <c r="G131" s="8" t="s">
        <v>17</v>
      </c>
      <c r="H131" s="8" t="s">
        <v>17</v>
      </c>
      <c r="I131" s="8" t="s">
        <v>17</v>
      </c>
      <c r="J131" s="8" t="s">
        <v>17</v>
      </c>
      <c r="K131" s="23" t="s">
        <v>17</v>
      </c>
      <c r="L131" s="22">
        <v>-1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23">
        <v>0</v>
      </c>
    </row>
    <row r="132" spans="2:18" ht="14.25" hidden="1" customHeight="1" x14ac:dyDescent="0.3">
      <c r="B132" s="144"/>
      <c r="C132" s="145"/>
      <c r="D132" s="21" t="s">
        <v>59</v>
      </c>
      <c r="E132" s="22" t="s">
        <v>17</v>
      </c>
      <c r="F132" s="8" t="s">
        <v>17</v>
      </c>
      <c r="G132" s="8" t="s">
        <v>17</v>
      </c>
      <c r="H132" s="8" t="s">
        <v>17</v>
      </c>
      <c r="I132" s="8" t="s">
        <v>17</v>
      </c>
      <c r="J132" s="8" t="s">
        <v>17</v>
      </c>
      <c r="K132" s="23" t="s">
        <v>17</v>
      </c>
      <c r="L132" s="22">
        <v>0</v>
      </c>
      <c r="M132" s="8">
        <v>-1</v>
      </c>
      <c r="N132" s="8">
        <v>0</v>
      </c>
      <c r="O132" s="8">
        <v>-1</v>
      </c>
      <c r="P132" s="8">
        <v>0</v>
      </c>
      <c r="Q132" s="8">
        <v>-1</v>
      </c>
      <c r="R132" s="23">
        <v>0</v>
      </c>
    </row>
    <row r="133" spans="2:18" ht="14.25" hidden="1" customHeight="1" x14ac:dyDescent="0.3">
      <c r="B133" s="144"/>
      <c r="C133" s="145"/>
      <c r="D133" s="21" t="s">
        <v>53</v>
      </c>
      <c r="E133" s="22" t="s">
        <v>17</v>
      </c>
      <c r="F133" s="8" t="s">
        <v>17</v>
      </c>
      <c r="G133" s="8" t="s">
        <v>17</v>
      </c>
      <c r="H133" s="8" t="s">
        <v>17</v>
      </c>
      <c r="I133" s="8" t="s">
        <v>17</v>
      </c>
      <c r="J133" s="8" t="s">
        <v>17</v>
      </c>
      <c r="K133" s="23" t="s">
        <v>17</v>
      </c>
      <c r="L133" s="22">
        <v>0</v>
      </c>
      <c r="M133" s="8">
        <v>0</v>
      </c>
      <c r="N133" s="8">
        <f>IF($C$19-$C$13=0,0,IF(($C$19-$C$13)/ABS($C$19-$C$13)=1,1,-1))</f>
        <v>-1</v>
      </c>
      <c r="O133" s="8">
        <v>0</v>
      </c>
      <c r="P133" s="8">
        <v>-1</v>
      </c>
      <c r="Q133" s="8">
        <v>0</v>
      </c>
      <c r="R133" s="23">
        <v>-1</v>
      </c>
    </row>
    <row r="134" spans="2:18" ht="14.25" hidden="1" customHeight="1" x14ac:dyDescent="0.3">
      <c r="B134" s="144"/>
      <c r="C134" s="145" t="s">
        <v>17</v>
      </c>
      <c r="D134" s="21" t="s">
        <v>58</v>
      </c>
      <c r="E134" s="22" t="s">
        <v>17</v>
      </c>
      <c r="F134" s="8" t="s">
        <v>17</v>
      </c>
      <c r="G134" s="8" t="s">
        <v>17</v>
      </c>
      <c r="H134" s="8" t="s">
        <v>17</v>
      </c>
      <c r="I134" s="8" t="s">
        <v>17</v>
      </c>
      <c r="J134" s="8" t="s">
        <v>17</v>
      </c>
      <c r="K134" s="23" t="s">
        <v>17</v>
      </c>
      <c r="L134" s="22">
        <v>-1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23">
        <v>0</v>
      </c>
    </row>
    <row r="135" spans="2:18" ht="14.25" hidden="1" customHeight="1" x14ac:dyDescent="0.3">
      <c r="B135" s="144"/>
      <c r="C135" s="145"/>
      <c r="D135" s="21" t="s">
        <v>59</v>
      </c>
      <c r="E135" s="22" t="s">
        <v>17</v>
      </c>
      <c r="F135" s="8" t="s">
        <v>17</v>
      </c>
      <c r="G135" s="8" t="s">
        <v>17</v>
      </c>
      <c r="H135" s="8" t="s">
        <v>17</v>
      </c>
      <c r="I135" s="8" t="s">
        <v>17</v>
      </c>
      <c r="J135" s="8" t="s">
        <v>17</v>
      </c>
      <c r="K135" s="23" t="s">
        <v>17</v>
      </c>
      <c r="L135" s="22">
        <v>0</v>
      </c>
      <c r="M135" s="8">
        <v>-1</v>
      </c>
      <c r="N135" s="8">
        <v>0</v>
      </c>
      <c r="O135" s="8">
        <v>1</v>
      </c>
      <c r="P135" s="8">
        <v>0</v>
      </c>
      <c r="Q135" s="8">
        <v>-1</v>
      </c>
      <c r="R135" s="23">
        <v>0</v>
      </c>
    </row>
    <row r="136" spans="2:18" ht="15" hidden="1" customHeight="1" thickBot="1" x14ac:dyDescent="0.35">
      <c r="B136" s="144"/>
      <c r="C136" s="145"/>
      <c r="D136" s="21" t="s">
        <v>53</v>
      </c>
      <c r="E136" s="26" t="s">
        <v>17</v>
      </c>
      <c r="F136" s="27" t="s">
        <v>17</v>
      </c>
      <c r="G136" s="27" t="s">
        <v>17</v>
      </c>
      <c r="H136" s="27" t="s">
        <v>17</v>
      </c>
      <c r="I136" s="27" t="s">
        <v>17</v>
      </c>
      <c r="J136" s="27" t="s">
        <v>17</v>
      </c>
      <c r="K136" s="28" t="s">
        <v>17</v>
      </c>
      <c r="L136" s="26">
        <v>0</v>
      </c>
      <c r="M136" s="27">
        <v>0</v>
      </c>
      <c r="N136" s="27">
        <f>IF($C$19-$C$13=0,0,IF(($C$19-$C$13)/ABS($C$19-$C$13)=1,1,-1))</f>
        <v>-1</v>
      </c>
      <c r="O136" s="27">
        <v>0</v>
      </c>
      <c r="P136" s="27">
        <v>1</v>
      </c>
      <c r="Q136" s="27">
        <v>0</v>
      </c>
      <c r="R136" s="28">
        <v>-1</v>
      </c>
    </row>
    <row r="137" spans="2:18" ht="18" customHeight="1" x14ac:dyDescent="0.3">
      <c r="B137" s="29"/>
      <c r="C137" s="7"/>
    </row>
    <row r="138" spans="2:18" ht="18" customHeight="1" x14ac:dyDescent="0.3"/>
    <row r="139" spans="2:18" ht="18" customHeight="1" x14ac:dyDescent="0.3"/>
    <row r="140" spans="2:18" ht="18" customHeight="1" x14ac:dyDescent="0.3"/>
    <row r="141" spans="2:18" ht="18" customHeight="1" x14ac:dyDescent="0.3"/>
    <row r="142" spans="2:18" ht="18" customHeight="1" x14ac:dyDescent="0.3"/>
    <row r="143" spans="2:18" ht="18" customHeight="1" x14ac:dyDescent="0.3"/>
    <row r="144" spans="2:18" ht="18" customHeight="1" x14ac:dyDescent="0.3"/>
    <row r="145" s="1" customFormat="1" ht="18" customHeight="1" x14ac:dyDescent="0.3"/>
    <row r="146" s="1" customFormat="1" ht="18" customHeight="1" x14ac:dyDescent="0.3"/>
    <row r="147" s="1" customFormat="1" ht="18" customHeight="1" x14ac:dyDescent="0.3"/>
    <row r="148" s="1" customFormat="1" ht="18" customHeight="1" x14ac:dyDescent="0.3"/>
    <row r="149" s="1" customFormat="1" ht="18" customHeight="1" x14ac:dyDescent="0.3"/>
    <row r="150" s="1" customFormat="1" ht="18" customHeight="1" x14ac:dyDescent="0.3"/>
    <row r="151" s="1" customFormat="1" ht="18" customHeight="1" x14ac:dyDescent="0.3"/>
    <row r="152" s="1" customFormat="1" ht="18" customHeight="1" x14ac:dyDescent="0.3"/>
    <row r="153" s="1" customFormat="1" ht="18" customHeight="1" x14ac:dyDescent="0.3"/>
    <row r="154" s="1" customFormat="1" ht="18" customHeight="1" x14ac:dyDescent="0.3"/>
    <row r="155" s="1" customFormat="1" ht="18" customHeight="1" x14ac:dyDescent="0.3"/>
    <row r="156" s="1" customFormat="1" ht="18" customHeight="1" x14ac:dyDescent="0.3"/>
    <row r="157" s="1" customFormat="1" ht="18" customHeight="1" x14ac:dyDescent="0.3"/>
    <row r="158" s="1" customFormat="1" ht="18" customHeight="1" x14ac:dyDescent="0.3"/>
    <row r="159" s="1" customFormat="1" ht="18" customHeight="1" x14ac:dyDescent="0.3"/>
    <row r="160" s="1" customFormat="1" ht="18" customHeight="1" x14ac:dyDescent="0.3"/>
    <row r="161" s="1" customFormat="1" ht="18" customHeight="1" x14ac:dyDescent="0.3"/>
    <row r="162" s="1" customFormat="1" ht="18" customHeight="1" x14ac:dyDescent="0.3"/>
    <row r="163" s="1" customFormat="1" ht="18" customHeight="1" x14ac:dyDescent="0.3"/>
    <row r="164" s="1" customFormat="1" ht="18" customHeight="1" x14ac:dyDescent="0.3"/>
    <row r="165" s="1" customFormat="1" ht="18" customHeight="1" x14ac:dyDescent="0.3"/>
    <row r="166" s="1" customFormat="1" ht="18" customHeight="1" x14ac:dyDescent="0.3"/>
    <row r="167" s="1" customFormat="1" ht="18" customHeight="1" x14ac:dyDescent="0.3"/>
    <row r="168" s="1" customFormat="1" ht="18" customHeight="1" x14ac:dyDescent="0.3"/>
    <row r="169" s="1" customFormat="1" ht="18" customHeight="1" x14ac:dyDescent="0.3"/>
    <row r="170" s="1" customFormat="1" ht="18" customHeight="1" x14ac:dyDescent="0.3"/>
    <row r="171" s="1" customFormat="1" ht="18" customHeight="1" x14ac:dyDescent="0.3"/>
    <row r="172" s="1" customFormat="1" ht="18" customHeight="1" x14ac:dyDescent="0.3"/>
    <row r="173" s="1" customFormat="1" ht="18" customHeight="1" x14ac:dyDescent="0.3"/>
    <row r="174" s="1" customFormat="1" ht="18" customHeight="1" x14ac:dyDescent="0.3"/>
    <row r="175" s="1" customFormat="1" ht="18" customHeight="1" x14ac:dyDescent="0.3"/>
    <row r="176" s="1" customFormat="1" ht="18" customHeight="1" x14ac:dyDescent="0.3"/>
    <row r="177" s="1" customFormat="1" ht="18" customHeight="1" x14ac:dyDescent="0.3"/>
    <row r="178" s="1" customFormat="1" ht="18" customHeight="1" x14ac:dyDescent="0.3"/>
    <row r="179" s="1" customFormat="1" ht="18" customHeight="1" x14ac:dyDescent="0.3"/>
    <row r="180" s="1" customFormat="1" ht="18" customHeight="1" x14ac:dyDescent="0.3"/>
    <row r="181" s="1" customFormat="1" ht="18" customHeight="1" x14ac:dyDescent="0.3"/>
    <row r="182" s="1" customFormat="1" ht="18" customHeight="1" x14ac:dyDescent="0.3"/>
    <row r="183" s="1" customFormat="1" ht="18" customHeight="1" x14ac:dyDescent="0.3"/>
    <row r="184" s="1" customFormat="1" ht="18" customHeight="1" x14ac:dyDescent="0.3"/>
    <row r="185" s="1" customFormat="1" ht="18" customHeight="1" x14ac:dyDescent="0.3"/>
    <row r="186" s="1" customFormat="1" ht="18" customHeight="1" x14ac:dyDescent="0.3"/>
    <row r="187" s="1" customFormat="1" ht="18" customHeight="1" x14ac:dyDescent="0.3"/>
    <row r="188" s="1" customFormat="1" ht="18" customHeight="1" x14ac:dyDescent="0.3"/>
    <row r="189" s="1" customFormat="1" ht="18" customHeight="1" x14ac:dyDescent="0.3"/>
    <row r="190" s="1" customFormat="1" ht="18" customHeight="1" x14ac:dyDescent="0.3"/>
    <row r="191" s="1" customFormat="1" ht="18" customHeight="1" x14ac:dyDescent="0.3"/>
    <row r="192" s="1" customFormat="1" ht="18" customHeight="1" x14ac:dyDescent="0.3"/>
    <row r="193" s="1" customFormat="1" ht="18" customHeight="1" x14ac:dyDescent="0.3"/>
    <row r="194" s="1" customFormat="1" ht="18" customHeight="1" x14ac:dyDescent="0.3"/>
    <row r="195" s="1" customFormat="1" ht="18" customHeight="1" x14ac:dyDescent="0.3"/>
    <row r="196" s="1" customFormat="1" ht="18" customHeight="1" x14ac:dyDescent="0.3"/>
    <row r="197" s="1" customFormat="1" ht="18" customHeight="1" x14ac:dyDescent="0.3"/>
    <row r="198" s="1" customFormat="1" ht="18" customHeight="1" x14ac:dyDescent="0.3"/>
    <row r="199" s="1" customFormat="1" ht="18" customHeight="1" x14ac:dyDescent="0.3"/>
    <row r="200" s="1" customFormat="1" ht="18" customHeight="1" x14ac:dyDescent="0.3"/>
    <row r="201" s="1" customFormat="1" ht="18" customHeight="1" x14ac:dyDescent="0.3"/>
    <row r="202" s="1" customFormat="1" ht="18" customHeight="1" x14ac:dyDescent="0.3"/>
    <row r="203" s="1" customFormat="1" ht="18" customHeight="1" x14ac:dyDescent="0.3"/>
    <row r="204" s="1" customFormat="1" ht="18" customHeight="1" x14ac:dyDescent="0.3"/>
    <row r="205" s="1" customFormat="1" ht="18" customHeight="1" x14ac:dyDescent="0.3"/>
    <row r="206" s="1" customFormat="1" ht="18" customHeight="1" x14ac:dyDescent="0.3"/>
    <row r="207" s="1" customFormat="1" ht="18" customHeight="1" x14ac:dyDescent="0.3"/>
    <row r="208" s="1" customFormat="1" ht="18" customHeight="1" x14ac:dyDescent="0.3"/>
    <row r="209" s="1" customFormat="1" ht="18" customHeight="1" x14ac:dyDescent="0.3"/>
    <row r="210" s="1" customFormat="1" ht="18" customHeight="1" x14ac:dyDescent="0.3"/>
    <row r="211" s="1" customFormat="1" ht="18" customHeight="1" x14ac:dyDescent="0.3"/>
    <row r="212" s="1" customFormat="1" ht="18" customHeight="1" x14ac:dyDescent="0.3"/>
    <row r="213" s="1" customFormat="1" ht="18" customHeight="1" x14ac:dyDescent="0.3"/>
    <row r="214" s="1" customFormat="1" ht="18" customHeight="1" x14ac:dyDescent="0.3"/>
    <row r="215" s="1" customFormat="1" ht="18" customHeight="1" x14ac:dyDescent="0.3"/>
    <row r="216" s="1" customFormat="1" ht="18" customHeight="1" x14ac:dyDescent="0.3"/>
    <row r="217" s="1" customFormat="1" ht="18" customHeight="1" x14ac:dyDescent="0.3"/>
    <row r="218" s="1" customFormat="1" ht="18" customHeight="1" x14ac:dyDescent="0.3"/>
    <row r="219" s="1" customFormat="1" ht="18" customHeight="1" x14ac:dyDescent="0.3"/>
    <row r="220" s="1" customFormat="1" ht="18" customHeight="1" x14ac:dyDescent="0.3"/>
    <row r="221" s="1" customFormat="1" ht="18" customHeight="1" x14ac:dyDescent="0.3"/>
    <row r="222" s="1" customFormat="1" ht="18" customHeight="1" x14ac:dyDescent="0.3"/>
    <row r="223" s="1" customFormat="1" ht="18" customHeight="1" x14ac:dyDescent="0.3"/>
    <row r="224" s="1" customFormat="1" ht="18" customHeight="1" x14ac:dyDescent="0.3"/>
    <row r="225" s="1" customFormat="1" ht="18" customHeight="1" x14ac:dyDescent="0.3"/>
    <row r="226" s="1" customFormat="1" ht="18" customHeight="1" x14ac:dyDescent="0.3"/>
    <row r="227" s="1" customFormat="1" ht="18" customHeight="1" x14ac:dyDescent="0.3"/>
    <row r="228" s="1" customFormat="1" ht="18" customHeight="1" x14ac:dyDescent="0.3"/>
    <row r="229" s="1" customFormat="1" ht="18" customHeight="1" x14ac:dyDescent="0.3"/>
    <row r="230" s="1" customFormat="1" ht="18" customHeight="1" x14ac:dyDescent="0.3"/>
    <row r="231" s="1" customFormat="1" ht="18" customHeight="1" x14ac:dyDescent="0.3"/>
    <row r="232" s="1" customFormat="1" ht="18" customHeight="1" x14ac:dyDescent="0.3"/>
    <row r="233" s="1" customFormat="1" ht="18" customHeight="1" x14ac:dyDescent="0.3"/>
  </sheetData>
  <sheetProtection algorithmName="SHA-512" hashValue="9h4w9ZMN7n3nTjNZslPPhZ1wkJNyW+aZhWTm+vpFrsDZ1RFmiLMGX+yzTRIj32qyI19lWvzFFeEox7e4miSHcQ==" saltValue="7PYU/HC8tA/wt410yWY9Lw==" spinCount="100000" sheet="1" objects="1" scenarios="1" selectLockedCells="1"/>
  <protectedRanges>
    <protectedRange sqref="G4:H5" name="Range1_3_1"/>
    <protectedRange sqref="L7:M7 Q7" name="Range1_2"/>
    <protectedRange sqref="G6:H7 L4:M6 Q4:Q6" name="Range1"/>
  </protectedRanges>
  <mergeCells count="117">
    <mergeCell ref="M31:M32"/>
    <mergeCell ref="F26:G26"/>
    <mergeCell ref="F29:G30"/>
    <mergeCell ref="F31:G32"/>
    <mergeCell ref="B23:M23"/>
    <mergeCell ref="B38:D38"/>
    <mergeCell ref="E19:J19"/>
    <mergeCell ref="B26:D32"/>
    <mergeCell ref="K37:L37"/>
    <mergeCell ref="B33:D34"/>
    <mergeCell ref="B25:D25"/>
    <mergeCell ref="B24:D24"/>
    <mergeCell ref="B98:B103"/>
    <mergeCell ref="B104:B109"/>
    <mergeCell ref="C98:C100"/>
    <mergeCell ref="C101:C103"/>
    <mergeCell ref="E84:E85"/>
    <mergeCell ref="F84:F85"/>
    <mergeCell ref="C104:C106"/>
    <mergeCell ref="C107:C109"/>
    <mergeCell ref="B86:B91"/>
    <mergeCell ref="B92:B97"/>
    <mergeCell ref="D84:D85"/>
    <mergeCell ref="C95:C97"/>
    <mergeCell ref="F51:G51"/>
    <mergeCell ref="C92:C94"/>
    <mergeCell ref="B83:F83"/>
    <mergeCell ref="C86:C88"/>
    <mergeCell ref="C89:C91"/>
    <mergeCell ref="C84:C85"/>
    <mergeCell ref="B84:B85"/>
    <mergeCell ref="F52:G52"/>
    <mergeCell ref="B51:D52"/>
    <mergeCell ref="B131:B136"/>
    <mergeCell ref="C131:C133"/>
    <mergeCell ref="C134:C136"/>
    <mergeCell ref="E111:K111"/>
    <mergeCell ref="C116:C118"/>
    <mergeCell ref="B113:B118"/>
    <mergeCell ref="B119:B124"/>
    <mergeCell ref="C128:C130"/>
    <mergeCell ref="C125:C127"/>
    <mergeCell ref="C119:C121"/>
    <mergeCell ref="C122:C124"/>
    <mergeCell ref="B125:B130"/>
    <mergeCell ref="C113:C115"/>
    <mergeCell ref="B48:L48"/>
    <mergeCell ref="J29:J30"/>
    <mergeCell ref="J31:J32"/>
    <mergeCell ref="F35:G35"/>
    <mergeCell ref="H29:H30"/>
    <mergeCell ref="H84:H85"/>
    <mergeCell ref="H31:H32"/>
    <mergeCell ref="F37:G37"/>
    <mergeCell ref="L84:L85"/>
    <mergeCell ref="H83:L83"/>
    <mergeCell ref="F33:G33"/>
    <mergeCell ref="F36:G36"/>
    <mergeCell ref="B49:D50"/>
    <mergeCell ref="B37:D37"/>
    <mergeCell ref="B56:L56"/>
    <mergeCell ref="B82:L82"/>
    <mergeCell ref="B40:D40"/>
    <mergeCell ref="B41:D41"/>
    <mergeCell ref="I84:I85"/>
    <mergeCell ref="J84:J85"/>
    <mergeCell ref="K84:K85"/>
    <mergeCell ref="B39:D39"/>
    <mergeCell ref="B35:D36"/>
    <mergeCell ref="F34:G34"/>
    <mergeCell ref="E12:J12"/>
    <mergeCell ref="AD10:AP10"/>
    <mergeCell ref="E20:J20"/>
    <mergeCell ref="E21:J21"/>
    <mergeCell ref="L29:L30"/>
    <mergeCell ref="B18:J18"/>
    <mergeCell ref="E10:J10"/>
    <mergeCell ref="E11:J11"/>
    <mergeCell ref="L13:R13"/>
    <mergeCell ref="E13:J13"/>
    <mergeCell ref="E14:J14"/>
    <mergeCell ref="O10:R10"/>
    <mergeCell ref="O11:R11"/>
    <mergeCell ref="O16:R16"/>
    <mergeCell ref="E15:J15"/>
    <mergeCell ref="E16:J16"/>
    <mergeCell ref="O19:R19"/>
    <mergeCell ref="O15:R15"/>
    <mergeCell ref="O14:R14"/>
    <mergeCell ref="O20:R20"/>
    <mergeCell ref="O17:R17"/>
    <mergeCell ref="M29:M30"/>
    <mergeCell ref="O18:R18"/>
    <mergeCell ref="B2:E7"/>
    <mergeCell ref="G3:M3"/>
    <mergeCell ref="G4:M4"/>
    <mergeCell ref="G5:M5"/>
    <mergeCell ref="G6:M6"/>
    <mergeCell ref="G7:M7"/>
    <mergeCell ref="F2:R2"/>
    <mergeCell ref="F27:G28"/>
    <mergeCell ref="H27:H28"/>
    <mergeCell ref="J27:J28"/>
    <mergeCell ref="L27:L28"/>
    <mergeCell ref="M27:M28"/>
    <mergeCell ref="N7:O7"/>
    <mergeCell ref="P3:R3"/>
    <mergeCell ref="P4:R4"/>
    <mergeCell ref="P5:R5"/>
    <mergeCell ref="P6:R6"/>
    <mergeCell ref="P7:R7"/>
    <mergeCell ref="N3:O3"/>
    <mergeCell ref="N4:O4"/>
    <mergeCell ref="N5:O5"/>
    <mergeCell ref="N6:O6"/>
    <mergeCell ref="B9:J9"/>
    <mergeCell ref="L9:R9"/>
  </mergeCells>
  <conditionalFormatting sqref="E113:K124">
    <cfRule type="cellIs" dxfId="1" priority="12" stopIfTrue="1" operator="equal">
      <formula>0</formula>
    </cfRule>
  </conditionalFormatting>
  <conditionalFormatting sqref="L125:R136">
    <cfRule type="cellIs" dxfId="0" priority="6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2" orientation="portrait" r:id="rId1"/>
  <rowBreaks count="1" manualBreakCount="1">
    <brk id="54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FFB1AAFFCA541AA838C3CEE4D96D7" ma:contentTypeVersion="18" ma:contentTypeDescription="Een nieuw document maken." ma:contentTypeScope="" ma:versionID="c93e39c31d4c0d1dd6665fbe14cb6413">
  <xsd:schema xmlns:xsd="http://www.w3.org/2001/XMLSchema" xmlns:xs="http://www.w3.org/2001/XMLSchema" xmlns:p="http://schemas.microsoft.com/office/2006/metadata/properties" xmlns:ns2="3d6bacba-b49b-46ae-8ca1-14d4f64c0f70" xmlns:ns3="d5161ab8-33e0-4d79-839f-8696f68902df" targetNamespace="http://schemas.microsoft.com/office/2006/metadata/properties" ma:root="true" ma:fieldsID="164366ca077854f96f972a4e37aa7ae1" ns2:_="" ns3:_="">
    <xsd:import namespace="3d6bacba-b49b-46ae-8ca1-14d4f64c0f70"/>
    <xsd:import namespace="d5161ab8-33e0-4d79-839f-8696f68902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bacba-b49b-46ae-8ca1-14d4f64c0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a23e51d2-c0f7-486f-8a6f-7a9b21d4c7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61ab8-33e0-4d79-839f-8696f68902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ab5e53-ed54-4bbd-8b41-5518137e0fa3}" ma:internalName="TaxCatchAll" ma:showField="CatchAllData" ma:web="d5161ab8-33e0-4d79-839f-8696f68902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6bacba-b49b-46ae-8ca1-14d4f64c0f70">
      <Terms xmlns="http://schemas.microsoft.com/office/infopath/2007/PartnerControls"/>
    </lcf76f155ced4ddcb4097134ff3c332f>
    <TaxCatchAll xmlns="d5161ab8-33e0-4d79-839f-8696f68902d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93F400A6E94B4680E0EEEDD45C997E" ma:contentTypeVersion="20" ma:contentTypeDescription="Create a new document." ma:contentTypeScope="" ma:versionID="402d4500c497c7710aaa515eb1588816">
  <xsd:schema xmlns:xsd="http://www.w3.org/2001/XMLSchema" xmlns:xs="http://www.w3.org/2001/XMLSchema" xmlns:p="http://schemas.microsoft.com/office/2006/metadata/properties" xmlns:ns2="1ccdc088-27e7-4043-8328-bc7abe022541" xmlns:ns3="8d0c9fac-854f-4d97-9804-e1777a130bc7" targetNamespace="http://schemas.microsoft.com/office/2006/metadata/properties" ma:root="true" ma:fieldsID="8eb6261a5c1b6cc78839ac8f79be050c" ns2:_="" ns3:_="">
    <xsd:import namespace="1ccdc088-27e7-4043-8328-bc7abe022541"/>
    <xsd:import namespace="8d0c9fac-854f-4d97-9804-e1777a130b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  <xsd:element ref="ns3:Company" minOccurs="0"/>
                <xsd:element ref="ns3:Completed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dc088-27e7-4043-8328-bc7abe02254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b4fbd260-73e9-4da9-a917-88b0518a7a8c}" ma:internalName="TaxCatchAll" ma:showField="CatchAllData" ma:web="1ccdc088-27e7-4043-8328-bc7abe0225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c9fac-854f-4d97-9804-e1777a130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Company" ma:index="22" nillable="true" ma:displayName="Company" ma:format="Dropdown" ma:internalName="Company">
      <xsd:simpleType>
        <xsd:restriction base="dms:Text">
          <xsd:maxLength value="255"/>
        </xsd:restriction>
      </xsd:simpleType>
    </xsd:element>
    <xsd:element name="Completed" ma:index="23" nillable="true" ma:displayName="Completed" ma:default="0" ma:format="Dropdown" ma:internalName="Completed">
      <xsd:simpleType>
        <xsd:restriction base="dms:Boolea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3e51d2-c0f7-486f-8a6f-7a9b21d4c7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3797A2-07D7-4E23-9389-89953E377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81EA95-1781-42CF-AF54-B7C3CBC88AB6}"/>
</file>

<file path=customXml/itemProps3.xml><?xml version="1.0" encoding="utf-8"?>
<ds:datastoreItem xmlns:ds="http://schemas.openxmlformats.org/officeDocument/2006/customXml" ds:itemID="{78BB77DC-502E-4083-816C-C922C5C9C84B}">
  <ds:schemaRefs>
    <ds:schemaRef ds:uri="http://schemas.openxmlformats.org/package/2006/metadata/core-properties"/>
    <ds:schemaRef ds:uri="1ccdc088-27e7-4043-8328-bc7abe022541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8d0c9fac-854f-4d97-9804-e1777a130bc7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BF6FB4B-56EB-4A0A-AB44-315C3769DE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dc088-27e7-4043-8328-bc7abe022541"/>
    <ds:schemaRef ds:uri="8d0c9fac-854f-4d97-9804-e1777a130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NOBLE DENTON</vt:lpstr>
      <vt:lpstr>'NOBLE DENTON'!Print_Area</vt:lpstr>
      <vt:lpstr>'NOBLE DENTON'!Print_Titles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Oudakker</dc:creator>
  <cp:lastModifiedBy>Vincent Oudakker</cp:lastModifiedBy>
  <cp:lastPrinted>2019-06-20T08:08:04Z</cp:lastPrinted>
  <dcterms:created xsi:type="dcterms:W3CDTF">2017-10-23T08:42:45Z</dcterms:created>
  <dcterms:modified xsi:type="dcterms:W3CDTF">2024-04-05T13:15:25Z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0x010100BA93F400A6E94B4680E0EEEDD45C997E</vt:lpwstr>
  </property>
  <property fmtid="{D5CDD505-2E9C-101B-9397-08002B2CF9AE}" pid="3" name="_dlc_DocIdItemGuid">
    <vt:lpwstr>3172f193-bbca-4021-9fa8-8a8f230b537a</vt:lpwstr>
  </property>
  <property fmtid="{D5CDD505-2E9C-101B-9397-08002B2CF9AE}" pid="4" name="MediaServiceImageTags">
    <vt:lpwstr/>
  </property>
</Properties>
</file>